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T:\DIP_Conf\Elect\Studies\NRB_InternetVoting\Versie_N\Fase 4 - Uitdieping Volledig online systeem\"/>
    </mc:Choice>
  </mc:AlternateContent>
  <bookViews>
    <workbookView xWindow="-105" yWindow="-105" windowWidth="23250" windowHeight="12450" firstSheet="4" activeTab="4"/>
  </bookViews>
  <sheets>
    <sheet name="Feuil1" sheetId="1" state="hidden" r:id="rId1"/>
    <sheet name="Feuil3" sheetId="3" state="hidden" r:id="rId2"/>
    <sheet name="Feuil2" sheetId="2" state="hidden" r:id="rId3"/>
    <sheet name="Planning" sheetId="4" r:id="rId4"/>
    <sheet name="Estimations set up" sheetId="6"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Q49" i="6" l="1"/>
  <c r="AQ48" i="6"/>
  <c r="AQ47" i="6"/>
  <c r="AQ46" i="6"/>
  <c r="AQ45" i="6"/>
  <c r="AQ44" i="6"/>
  <c r="AR43" i="6"/>
  <c r="AO20" i="6"/>
  <c r="AR5" i="6"/>
  <c r="AR4" i="6"/>
  <c r="AO96" i="6" s="1"/>
  <c r="AR3" i="6"/>
  <c r="AO95" i="6" s="1"/>
  <c r="AJ3" i="6"/>
  <c r="AJ5" i="6"/>
  <c r="AG16" i="6"/>
  <c r="AG5" i="6"/>
  <c r="AP106" i="6"/>
  <c r="AQ97" i="6"/>
  <c r="AQ95" i="6"/>
  <c r="AO97" i="6"/>
  <c r="AR76" i="6"/>
  <c r="AQ96" i="6" s="1"/>
  <c r="AR77" i="6"/>
  <c r="AR78" i="6"/>
  <c r="AQ98" i="6" s="1"/>
  <c r="AR79" i="6"/>
  <c r="AQ99" i="6" s="1"/>
  <c r="AR80" i="6"/>
  <c r="AQ100" i="6" s="1"/>
  <c r="AR81" i="6"/>
  <c r="AQ101" i="6" s="1"/>
  <c r="AR82" i="6"/>
  <c r="AQ102" i="6" s="1"/>
  <c r="AR83" i="6"/>
  <c r="AQ103" i="6" s="1"/>
  <c r="AR84" i="6"/>
  <c r="AQ104" i="6" s="1"/>
  <c r="AR85" i="6"/>
  <c r="AQ105" i="6" s="1"/>
  <c r="AR75" i="6"/>
  <c r="AD21" i="6"/>
  <c r="AD9" i="6"/>
  <c r="AJ4" i="6" s="1"/>
  <c r="AD29" i="6"/>
  <c r="AD2" i="6"/>
  <c r="AR95" i="6" l="1"/>
  <c r="AO106" i="6"/>
  <c r="AQ106" i="6"/>
  <c r="AL4" i="6" l="1"/>
  <c r="AQ65" i="6"/>
  <c r="AQ64" i="6"/>
  <c r="AQ63" i="6"/>
  <c r="AR55" i="6"/>
  <c r="AR57" i="6"/>
  <c r="AR56" i="6"/>
  <c r="AP56" i="6"/>
  <c r="AP55" i="6"/>
  <c r="I43" i="6"/>
  <c r="I44" i="6" s="1"/>
  <c r="Y43" i="6"/>
  <c r="X43" i="6"/>
  <c r="AB29" i="6"/>
  <c r="AC29" i="6" s="1"/>
  <c r="AB30" i="6"/>
  <c r="AC30" i="6" s="1"/>
  <c r="AB31" i="6"/>
  <c r="AC31" i="6" s="1"/>
  <c r="AB32" i="6"/>
  <c r="AC32" i="6" s="1"/>
  <c r="AB33" i="6"/>
  <c r="AC33" i="6" s="1"/>
  <c r="AB34" i="6"/>
  <c r="AC34" i="6" s="1"/>
  <c r="AB35" i="6"/>
  <c r="AC35" i="6" s="1"/>
  <c r="AB36" i="6"/>
  <c r="AC36" i="6" s="1"/>
  <c r="AB37" i="6"/>
  <c r="AC37" i="6" s="1"/>
  <c r="AB38" i="6"/>
  <c r="AC38" i="6" s="1"/>
  <c r="AB39" i="6"/>
  <c r="AC39" i="6" s="1"/>
  <c r="AB40" i="6"/>
  <c r="AC40" i="6" s="1"/>
  <c r="AB41" i="6"/>
  <c r="AC41" i="6" s="1"/>
  <c r="AB42" i="6"/>
  <c r="AC42" i="6" s="1"/>
  <c r="AB3" i="6"/>
  <c r="AC3" i="6" s="1"/>
  <c r="AB4" i="6"/>
  <c r="AC4" i="6" s="1"/>
  <c r="AB5" i="6"/>
  <c r="AC5" i="6" s="1"/>
  <c r="AB6" i="6"/>
  <c r="AC6" i="6" s="1"/>
  <c r="AB7" i="6"/>
  <c r="AC7" i="6" s="1"/>
  <c r="AB8" i="6"/>
  <c r="AC8" i="6" s="1"/>
  <c r="AB9" i="6"/>
  <c r="AC9" i="6" s="1"/>
  <c r="AB10" i="6"/>
  <c r="AC10" i="6" s="1"/>
  <c r="AB11" i="6"/>
  <c r="AC11" i="6" s="1"/>
  <c r="AB12" i="6"/>
  <c r="AC12" i="6" s="1"/>
  <c r="AB13" i="6"/>
  <c r="AC13" i="6" s="1"/>
  <c r="AB14" i="6"/>
  <c r="AC14" i="6" s="1"/>
  <c r="AB15" i="6"/>
  <c r="AC15" i="6" s="1"/>
  <c r="AB16" i="6"/>
  <c r="AC16" i="6" s="1"/>
  <c r="AB17" i="6"/>
  <c r="AC17" i="6" s="1"/>
  <c r="AB18" i="6"/>
  <c r="AC18" i="6" s="1"/>
  <c r="AB19" i="6"/>
  <c r="AC19" i="6" s="1"/>
  <c r="AB20" i="6"/>
  <c r="AC20" i="6" s="1"/>
  <c r="AB21" i="6"/>
  <c r="AC21" i="6" s="1"/>
  <c r="AB22" i="6"/>
  <c r="AC22" i="6" s="1"/>
  <c r="AB23" i="6"/>
  <c r="AC23" i="6" s="1"/>
  <c r="AB24" i="6"/>
  <c r="AC24" i="6" s="1"/>
  <c r="AB25" i="6"/>
  <c r="AC25" i="6" s="1"/>
  <c r="AB26" i="6"/>
  <c r="AC26" i="6" s="1"/>
  <c r="AB27" i="6"/>
  <c r="AC27" i="6" s="1"/>
  <c r="AB28" i="6"/>
  <c r="AC28" i="6" s="1"/>
  <c r="AB2" i="6"/>
  <c r="AC2" i="6" s="1"/>
  <c r="AC43" i="6" s="1"/>
  <c r="AG4" i="6"/>
  <c r="AN8" i="6" s="1"/>
  <c r="AS34" i="6" s="1"/>
  <c r="AS56" i="6" l="1"/>
  <c r="AR60" i="6"/>
  <c r="AS60" i="6" s="1"/>
  <c r="AP60" i="6"/>
  <c r="AQ58" i="6" s="1"/>
  <c r="AS58" i="6"/>
  <c r="AL11" i="6"/>
  <c r="AS57" i="6"/>
  <c r="AS59" i="6"/>
  <c r="AN9" i="6"/>
  <c r="AS35" i="6" s="1"/>
  <c r="AS55" i="6"/>
  <c r="AG6" i="6"/>
  <c r="AS54" i="6"/>
  <c r="AQ68" i="6"/>
  <c r="AG7" i="6"/>
  <c r="AN4" i="6"/>
  <c r="AS30" i="6" s="1"/>
  <c r="AQ55" i="6"/>
  <c r="AN5" i="6"/>
  <c r="AS31" i="6" s="1"/>
  <c r="AL5" i="6"/>
  <c r="AR31" i="6" s="1"/>
  <c r="AL12" i="6"/>
  <c r="AL6" i="6"/>
  <c r="AN7" i="6"/>
  <c r="AS33" i="6" s="1"/>
  <c r="AL10" i="6"/>
  <c r="AN6" i="6"/>
  <c r="AS32" i="6" s="1"/>
  <c r="AL9" i="6"/>
  <c r="AN13" i="6"/>
  <c r="AS40" i="6" s="1"/>
  <c r="AL8" i="6"/>
  <c r="AN12" i="6"/>
  <c r="AS39" i="6" s="1"/>
  <c r="AL7" i="6"/>
  <c r="AN11" i="6"/>
  <c r="AN10" i="6"/>
  <c r="AS36" i="6" s="1"/>
  <c r="AL13" i="6"/>
  <c r="AR39" i="6" s="1"/>
  <c r="AR38" i="6" l="1"/>
  <c r="AR37" i="6"/>
  <c r="AQ54" i="6"/>
  <c r="AS37" i="6"/>
  <c r="AS38" i="6"/>
  <c r="AQ59" i="6"/>
  <c r="AQ57" i="6"/>
  <c r="AQ56" i="6"/>
  <c r="AQ60" i="6" s="1"/>
  <c r="AG8" i="6"/>
  <c r="AO11" i="6"/>
  <c r="AS11" i="6" s="1"/>
  <c r="AP103" i="6" s="1"/>
  <c r="AR103" i="6" s="1"/>
  <c r="AO4" i="6"/>
  <c r="AS4" i="6" s="1"/>
  <c r="AO8" i="6"/>
  <c r="AS8" i="6" s="1"/>
  <c r="AP100" i="6" s="1"/>
  <c r="AR100" i="6" s="1"/>
  <c r="AR34" i="6"/>
  <c r="AO12" i="6"/>
  <c r="AS12" i="6" s="1"/>
  <c r="AP104" i="6" s="1"/>
  <c r="AR104" i="6" s="1"/>
  <c r="AO13" i="6"/>
  <c r="AS13" i="6" s="1"/>
  <c r="AP105" i="6" s="1"/>
  <c r="AR105" i="6" s="1"/>
  <c r="AR40" i="6"/>
  <c r="AR30" i="6"/>
  <c r="AO5" i="6"/>
  <c r="AS5" i="6" s="1"/>
  <c r="AO7" i="6"/>
  <c r="AS7" i="6" s="1"/>
  <c r="AP99" i="6" s="1"/>
  <c r="AR99" i="6" s="1"/>
  <c r="AR33" i="6"/>
  <c r="AO6" i="6"/>
  <c r="AS6" i="6" s="1"/>
  <c r="AP98" i="6" s="1"/>
  <c r="AR98" i="6" s="1"/>
  <c r="AR32" i="6"/>
  <c r="AR35" i="6"/>
  <c r="AO9" i="6"/>
  <c r="AS9" i="6" s="1"/>
  <c r="AP101" i="6" s="1"/>
  <c r="AR101" i="6" s="1"/>
  <c r="AO10" i="6"/>
  <c r="AS10" i="6" s="1"/>
  <c r="AP102" i="6" s="1"/>
  <c r="AR102" i="6" s="1"/>
  <c r="AR36" i="6"/>
  <c r="AP97" i="6" l="1"/>
  <c r="AR97" i="6"/>
  <c r="AP96" i="6"/>
  <c r="AG39" i="4"/>
  <c r="AH39" i="4" s="1"/>
  <c r="AN39" i="4"/>
  <c r="AR96" i="6" l="1"/>
  <c r="AR106" i="6" s="1"/>
  <c r="AM39" i="4"/>
</calcChain>
</file>

<file path=xl/comments1.xml><?xml version="1.0" encoding="utf-8"?>
<comments xmlns="http://schemas.openxmlformats.org/spreadsheetml/2006/main">
  <authors>
    <author>tc={D5D2FC51-D8DD-410E-9CE0-F3ABC48EC448}</author>
  </authors>
  <commentList>
    <comment ref="AQ4" authorId="0" shapeId="0">
      <text>
        <r>
          <rPr>
            <sz val="11"/>
            <color theme="1"/>
            <rFont val="Calibri"/>
            <family val="2"/>
            <scheme val="minor"/>
          </rPr>
          <t>[Threaded comment]
Your version of Excel allows you to read this threaded comment; however, any edits to it will get removed if the file is opened in a newer version of Excel. Learn more: https://go.microsoft.com/fwlink/?linkid=870924
Comment:
    Le run est inclus dans le build</t>
        </r>
      </text>
    </comment>
  </commentList>
</comments>
</file>

<file path=xl/sharedStrings.xml><?xml version="1.0" encoding="utf-8"?>
<sst xmlns="http://schemas.openxmlformats.org/spreadsheetml/2006/main" count="1116" uniqueCount="260">
  <si>
    <t>Phase</t>
  </si>
  <si>
    <t>Jour/Semaine</t>
  </si>
  <si>
    <t>front+back</t>
  </si>
  <si>
    <t>front only</t>
  </si>
  <si>
    <t>% dev time</t>
  </si>
  <si>
    <t>rate (8 hours)</t>
  </si>
  <si>
    <t>Online specific</t>
  </si>
  <si>
    <t>Ref</t>
  </si>
  <si>
    <t>User Stories</t>
  </si>
  <si>
    <t>Tasks</t>
  </si>
  <si>
    <t>Remarks</t>
  </si>
  <si>
    <t>Estimation front</t>
  </si>
  <si>
    <t>Estimation back</t>
  </si>
  <si>
    <t>Total time</t>
  </si>
  <si>
    <t>Budget estimation</t>
  </si>
  <si>
    <t>Functional Analyst</t>
  </si>
  <si>
    <t>UXA</t>
  </si>
  <si>
    <t>UXD</t>
  </si>
  <si>
    <t>Architect</t>
  </si>
  <si>
    <t>Technical Analyst</t>
  </si>
  <si>
    <t>Developper</t>
  </si>
  <si>
    <t>Testing</t>
  </si>
  <si>
    <t>Project Manager</t>
  </si>
  <si>
    <t>Total semaines</t>
  </si>
  <si>
    <t>Total mois</t>
  </si>
  <si>
    <t>Yes</t>
  </si>
  <si>
    <t>BN001</t>
  </si>
  <si>
    <t>Présentation des listes électorales</t>
  </si>
  <si>
    <t>Interface web de présentation
dispo avant le jour J</t>
  </si>
  <si>
    <t>S</t>
  </si>
  <si>
    <t>M2</t>
  </si>
  <si>
    <t>BN002</t>
  </si>
  <si>
    <t>Voter en ligne</t>
  </si>
  <si>
    <t>Interface web de vote dispo
 avant le jour J</t>
  </si>
  <si>
    <t>BN004</t>
  </si>
  <si>
    <t>Vérifier la prise en compte du(des) vote(s)</t>
  </si>
  <si>
    <t>Au moment du vote (récépissé)
Après le vote (login, vérification (comment?))</t>
  </si>
  <si>
    <t>FR002</t>
  </si>
  <si>
    <t>Déclarer la composition des bureaux de réception et de dépouillement</t>
  </si>
  <si>
    <t>Encodage des membres
Encodage des refus de presence et la raison
Encodage des demandes et des décisions (decisions logs)
+ PV (pdf signé)</t>
  </si>
  <si>
    <t>application à part entière séparée du reste ?</t>
  </si>
  <si>
    <t>FR006</t>
  </si>
  <si>
    <t>Rapports et tableaux de bord</t>
  </si>
  <si>
    <t xml:space="preserve">Rapport en fonction des parties prenantes 
Facilement accessible (comment ? Quel mécanisme d'auth ?)
Automatiquement actualisé </t>
  </si>
  <si>
    <t>Interface web séparée, avec plusieurs variantes en fonction des parties prenantes</t>
  </si>
  <si>
    <t>FR007</t>
  </si>
  <si>
    <t>Gérer les votes multiples</t>
  </si>
  <si>
    <t>Seul le dernier vote est pris en considération</t>
  </si>
  <si>
    <t>NFR001</t>
  </si>
  <si>
    <t>Politique de rétention des données</t>
  </si>
  <si>
    <t>Un processus automatisé supprimera les données obsolètes
du stockage du système</t>
  </si>
  <si>
    <t>SEC002</t>
  </si>
  <si>
    <t>Vote de l'électeur comme une action atomique</t>
  </si>
  <si>
    <t>Succès = Succès de toute la chaine jusqu'au récépissé
Sinon = échec</t>
  </si>
  <si>
    <t xml:space="preserve">Mise en place d'une chaine de microservice atomique jusqu'aux insertions en DB
 </t>
  </si>
  <si>
    <t>SEC003</t>
  </si>
  <si>
    <t>Usurpation d'identité</t>
  </si>
  <si>
    <t xml:space="preserve">Gestion des cartes perdues/volées </t>
  </si>
  <si>
    <t>Hors scope
Géré par registre nat.
Procédure séparée (sans carte/itsme)</t>
  </si>
  <si>
    <t>SEC004</t>
  </si>
  <si>
    <t>Assurer la stricte confidentialité du bulletin électronique</t>
  </si>
  <si>
    <t>Chiffrement sur le poste du votant avec un algo réputé fort</t>
  </si>
  <si>
    <t>HSM à prévoir ? (coût de licence + machine non compris (30k - 100k))
Crypto asymétrique, échange de clé avec le back sous https puis cryptage dans le front. Décryptage dans le back.</t>
  </si>
  <si>
    <t>SEC007</t>
  </si>
  <si>
    <t>Dépouillement sécurisé</t>
  </si>
  <si>
    <t>Scellement de l'urne digitale
Générer à minima trois clés, deux sont nécessaires pour dépouiller</t>
  </si>
  <si>
    <t>?</t>
  </si>
  <si>
    <t>SEC008</t>
  </si>
  <si>
    <t>Dépouillement comme une fonction atomique</t>
  </si>
  <si>
    <t>SEC010</t>
  </si>
  <si>
    <t>Dépouillement vérifiable à posteriori</t>
  </si>
  <si>
    <t>Preuve cryptographique (hash) que les votes présents dans l'urne sont bien les votes dépouillés.</t>
  </si>
  <si>
    <t xml:space="preserve">Dashboard et/ou rapport pdf ? </t>
  </si>
  <si>
    <t>SEC011</t>
  </si>
  <si>
    <t>Contrôle automatique de l'intégrité</t>
  </si>
  <si>
    <t xml:space="preserve">Calcul d'empreinte à intervalles non régulier et non prévisibles
</t>
  </si>
  <si>
    <t xml:space="preserve">Hash vote par vote, permet de vérifier après que les données n'ont pas été altérées </t>
  </si>
  <si>
    <t>No</t>
  </si>
  <si>
    <t>BN005</t>
  </si>
  <si>
    <t>Auditer le système de vote</t>
  </si>
  <si>
    <t>Le pouvoir organisateur doit pouvoir auditer le système : …</t>
  </si>
  <si>
    <t>Dashboard technique par applicatif</t>
  </si>
  <si>
    <t>FR001</t>
  </si>
  <si>
    <t xml:space="preserve">Ingérer les listes de données (Data File Transfer) </t>
  </si>
  <si>
    <t>Liste des électeurs belges vivant en Belgique, ingestion de la liste des électeurs émise par les communes.</t>
  </si>
  <si>
    <t>format de données imposé</t>
  </si>
  <si>
    <t>Liste des électeurs belges vivant à l’étranger, ingestion de la liste des électeurs émise par les postes consulaires de carrière/postes diplomatiques.</t>
  </si>
  <si>
    <t>format de données imposé et similaire à celui des belges vivants en Belgique</t>
  </si>
  <si>
    <t>Liste des partis politiques, ingestion de la liste des partis émise par le module général de gestion des votes.
Liste des candidats, ingestion de la liste des candidats émise
par le module général de gestion des votes.</t>
  </si>
  <si>
    <t>format de données imposé (EML)</t>
  </si>
  <si>
    <t>FR003</t>
  </si>
  <si>
    <t xml:space="preserve">Authentification unique                                                                                </t>
  </si>
  <si>
    <t xml:space="preserve">L’électeur se connecte au site Web et s’authentifie.
Système d’authentification fort. </t>
  </si>
  <si>
    <t>CSAM (eID et itsme)</t>
  </si>
  <si>
    <t>FR004</t>
  </si>
  <si>
    <t>Interface “user-friendly”</t>
  </si>
  <si>
    <t>Le système doit être accessible au maximum pour
tous les utilisateurs, y compris les personnes âgées, les daltoniens, les malvoyants et les personnes souffrant d’un handicap.</t>
  </si>
  <si>
    <t>FR010</t>
  </si>
  <si>
    <t>Data Anonymisation</t>
  </si>
  <si>
    <t>L'objectif est de protéger les données sensibles, tout en offrant une alternative fonctionnelle lorsque des données réelles ne sont pas nécessaires.</t>
  </si>
  <si>
    <t>NFR007</t>
  </si>
  <si>
    <t>Tests</t>
  </si>
  <si>
    <t xml:space="preserve">Test de montée en charge </t>
  </si>
  <si>
    <t>testé avec des milliers d'utilisateurs en //</t>
  </si>
  <si>
    <t>Test d’intrusion dans le système</t>
  </si>
  <si>
    <t xml:space="preserve">Estimations par équipe Secops ? </t>
  </si>
  <si>
    <t>Test DR – Disaster Recovery</t>
  </si>
  <si>
    <t>Estimations par équipe NECS + Nous ?</t>
  </si>
  <si>
    <t>NFR009</t>
  </si>
  <si>
    <t xml:space="preserve">Support IT                                                                                                  </t>
  </si>
  <si>
    <t>Le fournisseur IT produit une documentation complète,
c’est-à-dire reprenant les aspects fonctionnels et techniques, indépendamment de l’accord de service</t>
  </si>
  <si>
    <t>Tuto vidéos, help, FAQ...  
Toutes les interfaces comprises</t>
  </si>
  <si>
    <t>La société d'agrément est impliquée dans le déroulement des élections.
Le centre de cybercriminalité et de défense est impliqué dans le déroulement des élections.</t>
  </si>
  <si>
    <t>coût agrément pas compris</t>
  </si>
  <si>
    <t>Le fournisseur IT encadre et assure le support IT du système
envers le pouvoir organisateur.</t>
  </si>
  <si>
    <t>Compris 14JH/an ds offre infra
+ MOPE + Offre séparé (pas compris)</t>
  </si>
  <si>
    <t>NFR011</t>
  </si>
  <si>
    <t>Conformité aux data privacy policies - RGPD</t>
  </si>
  <si>
    <t>Les données personnelles ne peuvent être utilisées qu'avec le consentement de la personne concernée dans le but connu, en acceptant les termes et conditions.</t>
  </si>
  <si>
    <t>(droit à l'oubli) Au moment où une personne concernée se désiste : 
–  Plus aucune donnée personnelle ne doit être collectée.
– Les données personnelles précédemment collectées ne peuvent pas être utilisées dans le traitement</t>
  </si>
  <si>
    <t>TR004</t>
  </si>
  <si>
    <t xml:space="preserve">IAM – Identity &amp; Access Management                                               </t>
  </si>
  <si>
    <t>La connexion via un jeton, un code de sécurité par e-mail est également possible, mais n'est pas recommandée en raison du niveau de sécurité inférieur.</t>
  </si>
  <si>
    <t>TR004/FR011</t>
  </si>
  <si>
    <t>Contrôle de l’accès : il faut une description détaillée de tous les rôles (groupes, privilèges, autorisations) utilisés dans le système hybride, les droits d'accès exacts (fonctionnalités et données) pour chaque rôle. Une matrice de contrôle d'accès est le format préféré pour ces règles</t>
  </si>
  <si>
    <t>TR006</t>
  </si>
  <si>
    <t xml:space="preserve">Gestion du multilinguisme         </t>
  </si>
  <si>
    <t>Français, néerlandais et allemand.</t>
  </si>
  <si>
    <t>Hors coûts de traduction</t>
  </si>
  <si>
    <t>TR009/SEC023</t>
  </si>
  <si>
    <t>Monitoring, logging and alerting</t>
  </si>
  <si>
    <t>"… depuis l'ingestion des données jusqu'à l'exposition et l'utilisation des données dans les rapports et tableaux de bord.</t>
  </si>
  <si>
    <t>TR010</t>
  </si>
  <si>
    <t>CI/CD – Release Management</t>
  </si>
  <si>
    <t xml:space="preserve">… processus CI/CD supporté par un ensemble d'outils. </t>
  </si>
  <si>
    <t>TR011</t>
  </si>
  <si>
    <t>Scheduler</t>
  </si>
  <si>
    <t>Par exemple : prise des back-up, possibilité d’encoder les votes que si les votes bureaux sont clôturés (afin d’éviter le double comptage)…</t>
  </si>
  <si>
    <t>TR018</t>
  </si>
  <si>
    <t xml:space="preserve">Environnements DTAP                                                                           </t>
  </si>
  <si>
    <t xml:space="preserve">Il est prévu des environnements strictement distincts pour le développement (D), les tests (T), l’acceptance(A), la formation et la production (P).
</t>
  </si>
  <si>
    <t>TR019/TR021</t>
  </si>
  <si>
    <t xml:space="preserve">Cryptage des données
Cryptage des données en transfert                                                                                                                      </t>
  </si>
  <si>
    <t xml:space="preserve">Les données transférées entre les différents modules doivent être cryptées. Les données stockes doivent être cryptées. </t>
  </si>
  <si>
    <t>SEC015</t>
  </si>
  <si>
    <t>Assurer qu’en cas d’incident de sécurité un plan d’intervention puisse être activé</t>
  </si>
  <si>
    <t>un plan d’intervention doit pouvoir être mis en œuvre. Ce plan doit être régulièrement révisé et pleinement maîtrisé par tous les intervenants.</t>
  </si>
  <si>
    <t>SEC018</t>
  </si>
  <si>
    <t xml:space="preserve">Assurer le suivi des versions du système                                                  </t>
  </si>
  <si>
    <t>… le hashage des binaires sera fourni</t>
  </si>
  <si>
    <t>SEC020</t>
  </si>
  <si>
    <t xml:space="preserve">Contrôler l’intégrité du développement              </t>
  </si>
  <si>
    <t xml:space="preserve">… quotidiennement scanné </t>
  </si>
  <si>
    <t>Backup CSAM</t>
  </si>
  <si>
    <t>BUILD</t>
  </si>
  <si>
    <t xml:space="preserve">MOPE &amp; MEVO </t>
  </si>
  <si>
    <t xml:space="preserve">RUN </t>
  </si>
  <si>
    <t>Scope</t>
  </si>
  <si>
    <t>Semaines</t>
  </si>
  <si>
    <t>Priority</t>
  </si>
  <si>
    <t>1_2</t>
  </si>
  <si>
    <t>2_3</t>
  </si>
  <si>
    <t>all</t>
  </si>
  <si>
    <t>Prorata</t>
  </si>
  <si>
    <t>Couts</t>
  </si>
  <si>
    <t xml:space="preserve">BUILD </t>
  </si>
  <si>
    <t xml:space="preserve">% </t>
  </si>
  <si>
    <t xml:space="preserve">MOPE </t>
  </si>
  <si>
    <t xml:space="preserve">MEVO </t>
  </si>
  <si>
    <t>RUN</t>
  </si>
  <si>
    <t>MOPE 15%</t>
  </si>
  <si>
    <t>MEVO 20%</t>
  </si>
  <si>
    <t>MOPE</t>
  </si>
  <si>
    <t>MEVO</t>
  </si>
  <si>
    <t>%</t>
  </si>
  <si>
    <t xml:space="preserve">Testing </t>
  </si>
  <si>
    <t xml:space="preserve">All </t>
  </si>
  <si>
    <t>Infra</t>
  </si>
  <si>
    <t xml:space="preserve">PLANNINGSRAMING </t>
  </si>
  <si>
    <t xml:space="preserve">Prioriteit </t>
  </si>
  <si>
    <t>Gebruikersverhalen</t>
  </si>
  <si>
    <t>Dagen</t>
  </si>
  <si>
    <t xml:space="preserve">Maanden </t>
  </si>
  <si>
    <t>Kostprijs</t>
  </si>
  <si>
    <t>Verschillende %'s al naargelang de verkiezingsjaren</t>
  </si>
  <si>
    <t>Gemeenschappelijk voor alle systemen</t>
  </si>
  <si>
    <t xml:space="preserve">Unieke authenticatie                                                                                </t>
  </si>
  <si>
    <t xml:space="preserve">Versleuteling van de gegevens
Versleuteling van de overgedragen gegevens                                                                                                                      </t>
  </si>
  <si>
    <t xml:space="preserve">Verzekeren van de opvolging van de versies van het systeem                                                  </t>
  </si>
  <si>
    <t>Doorlichten van het stemsysteem</t>
  </si>
  <si>
    <t xml:space="preserve">Invoeren van gegevenslijsten (Data File Transfer) </t>
  </si>
  <si>
    <t>Liste des partis politiques, ingestion de la liste des partis émise par le module général de gestion des votes.
Liste des candidats, ingestion de la liste des candidats émise
par le module général de gestion des votes.</t>
  </si>
  <si>
    <t>Naleving van het privacybeleid voor gegevens - AVG</t>
  </si>
  <si>
    <t>(droit à l'oubli) Au moment où une personne concernée se désiste : 
–  Plus aucune donnée personnelle ne doit être collectée.
– Les données personnelles précédemment collectées ne peuvent pas être utilisées dans le traitement</t>
  </si>
  <si>
    <t xml:space="preserve">Controleren van de integriteit van de ontwikkeling              </t>
  </si>
  <si>
    <t>Le fournisseur IT produit une documentation complète,
c’est-à-dire reprenant les aspects fonctionnels et techniques, indépendamment de l’accord de service</t>
  </si>
  <si>
    <t>Tuto vidéos, help, FAQ...  
Toutes les interfaces comprises</t>
  </si>
  <si>
    <t>La société d'agrément est impliquée dans le déroulement des élections.
Le centre de cybercriminalité et de défense est impliqué dans le déroulement des élections.</t>
  </si>
  <si>
    <t>Le fournisseur IT encadre et assure le support IT du système
envers le pouvoir organisateur.</t>
  </si>
  <si>
    <t>Compris 14JH/an ds offre infra
+ MOPE + Offre séparé (pas compris)</t>
  </si>
  <si>
    <t xml:space="preserve">DTAP-omgevingen                                                                           </t>
  </si>
  <si>
    <t>Ervoor zorgen dat een interventieplan kan worden geactiveerd bij een veiligheidsincident</t>
  </si>
  <si>
    <t xml:space="preserve">Omgaan met meertaligheid         </t>
  </si>
  <si>
    <t>Monitoring, Logging and Alerting</t>
  </si>
  <si>
    <t>"Gebruiksvriendelijke" interface</t>
  </si>
  <si>
    <t>Le système doit être accessible au maximum pour
tous les utilisateurs, y compris les personnes âgées, les daltoniens, les malvoyants et les personnes souffrant d’un handicap.</t>
  </si>
  <si>
    <t xml:space="preserve">Alleen voor het volledig online systeem </t>
  </si>
  <si>
    <t>Presentatie van de kieslijsten</t>
  </si>
  <si>
    <t>Interface web de présentation
dispo avant le jour J</t>
  </si>
  <si>
    <t>Online stemmen</t>
  </si>
  <si>
    <t>Interface web de vote dispo
 avant le jour J</t>
  </si>
  <si>
    <t>Controleren of er rekening is gehouden met de stem(men)</t>
  </si>
  <si>
    <t>Au moment du vote (récépissé)
Après le vote (login, vérification (comment?))</t>
  </si>
  <si>
    <t>Aangeven van de samenstelling van de ontvangst- en telbureaus</t>
  </si>
  <si>
    <t>Encodage des membres
Encodage des refus de presence et la raison
Encodage des demandes et des décisions (decisions logs)
+ PV (pdf signé)</t>
  </si>
  <si>
    <t>Rapporten en dashboards</t>
  </si>
  <si>
    <t>Beheren van het meervoudig stemmen</t>
  </si>
  <si>
    <t>Beleid inzake het bewaren van gegevens</t>
  </si>
  <si>
    <t>Un processus automatisé supprimera les données obsolètes
du stockage du système</t>
  </si>
  <si>
    <t>Kiezersstem als atomaire actie</t>
  </si>
  <si>
    <t>Succès = Succès de toute la chaine jusqu'au récépissé
Sinon = échec</t>
  </si>
  <si>
    <t>Identiteitsdiefstal</t>
  </si>
  <si>
    <t>Hors scope
Géré par registre nat.
Procédure séparée (sans carte/itsme)</t>
  </si>
  <si>
    <t>Zorgen voor strikte vertrouwelijkheid van het elektronische stembiljet</t>
  </si>
  <si>
    <t>HSM à prévoir ? (coût de licence + machine non compris (30k - 100k))
Crypto asymétrique, échange de clé avec le back sous https puis cryptage dans le front. Décryptage dans le back.</t>
  </si>
  <si>
    <t>Beveiligde stemopneming</t>
  </si>
  <si>
    <t>Scellement de l'urne digitale
Générer à minima trois clés, deux sont nécessaires pour dépouiller</t>
  </si>
  <si>
    <t>Stemopneming als atomaire functie</t>
  </si>
  <si>
    <t>Stemopneming verifieerbaar achteraf</t>
  </si>
  <si>
    <t>Automatische controle van de integriteit</t>
  </si>
  <si>
    <t>Weken</t>
  </si>
  <si>
    <t>Raming</t>
  </si>
  <si>
    <t>Jaar</t>
  </si>
  <si>
    <t>Totalen</t>
  </si>
  <si>
    <t xml:space="preserve">Grafiek Totaal Build &amp; Run </t>
  </si>
  <si>
    <t>Gemeenschappelijke set-up van alle systemen</t>
  </si>
  <si>
    <t xml:space="preserve">Totaal dagen </t>
  </si>
  <si>
    <t>Jaren</t>
  </si>
  <si>
    <t>Contingency 10%</t>
  </si>
  <si>
    <t xml:space="preserve">TOTAAL BUILD </t>
  </si>
  <si>
    <t xml:space="preserve">Totaal RUN per jaar </t>
  </si>
  <si>
    <t>Grafiek Totaal MOPE &amp; MEVO</t>
  </si>
  <si>
    <t>Online specifiek</t>
  </si>
  <si>
    <t>Grafiek uitsplitsing per fase</t>
  </si>
  <si>
    <t>Kosten</t>
  </si>
  <si>
    <t xml:space="preserve">Totalen </t>
  </si>
  <si>
    <t>Fase 1</t>
  </si>
  <si>
    <t>Fase 2</t>
  </si>
  <si>
    <t>UXD &amp; Functionele analyse</t>
  </si>
  <si>
    <t>Fase 3</t>
  </si>
  <si>
    <t>Technisch architect &amp; Technische analyse</t>
  </si>
  <si>
    <t>Fase 4</t>
  </si>
  <si>
    <t>Ontwikkeling</t>
  </si>
  <si>
    <t>Fase 5</t>
  </si>
  <si>
    <t>Project Management</t>
  </si>
  <si>
    <t>Grafiek infrastructuren &amp; licenties</t>
  </si>
  <si>
    <t xml:space="preserve">TOTAAL </t>
  </si>
  <si>
    <t>Grafiek totale investeringen (Build + Run + Infra)</t>
  </si>
  <si>
    <t xml:space="preserve">Jaren </t>
  </si>
  <si>
    <t xml:space="preserve">TOTALEN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</si>
</sst>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0.00\ &quot;€&quot;"/>
    <numFmt numFmtId="165" formatCode="0.0"/>
    <numFmt numFmtId="166" formatCode="_-* #,##0\ &quot;€&quot;_-;\-* #,##0\ &quot;€&quot;_-;_-* &quot;-&quot;??\ &quot;€&quot;_-;_-@_-"/>
    <numFmt numFmtId="167" formatCode="0.0%"/>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22"/>
      <color theme="1"/>
      <name val="Calibri"/>
      <family val="2"/>
      <scheme val="minor"/>
    </font>
    <font>
      <b/>
      <sz val="26"/>
      <color theme="1"/>
      <name val="Calibri"/>
      <family val="2"/>
      <scheme val="minor"/>
    </font>
    <font>
      <b/>
      <sz val="12"/>
      <color theme="1"/>
      <name val="Calibri"/>
      <family val="2"/>
      <scheme val="minor"/>
    </font>
    <font>
      <b/>
      <sz val="24"/>
      <color theme="1"/>
      <name val="Calibri"/>
      <family val="2"/>
      <scheme val="minor"/>
    </font>
    <font>
      <b/>
      <sz val="9"/>
      <color theme="1"/>
      <name val="Calibri"/>
      <family val="2"/>
      <scheme val="minor"/>
    </font>
    <font>
      <sz val="8"/>
      <name val="Calibri"/>
      <family val="2"/>
      <scheme val="minor"/>
    </font>
    <font>
      <b/>
      <sz val="10"/>
      <color theme="1"/>
      <name val="Calibri"/>
      <family val="2"/>
      <scheme val="minor"/>
    </font>
  </fonts>
  <fills count="11">
    <fill>
      <patternFill patternType="none"/>
    </fill>
    <fill>
      <patternFill patternType="gray125"/>
    </fill>
    <fill>
      <patternFill patternType="solid">
        <fgColor theme="6"/>
        <bgColor indexed="64"/>
      </patternFill>
    </fill>
    <fill>
      <patternFill patternType="solid">
        <fgColor theme="5" tint="0.59999389629810485"/>
        <bgColor indexed="64"/>
      </patternFill>
    </fill>
    <fill>
      <patternFill patternType="solid">
        <fgColor theme="0" tint="-0.34998626667073579"/>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79998168889431442"/>
        <bgColor indexed="64"/>
      </patternFill>
    </fill>
    <fill>
      <patternFill patternType="solid">
        <fgColor theme="4" tint="0.79998168889431442"/>
        <bgColor indexed="64"/>
      </patternFill>
    </fill>
  </fills>
  <borders count="24">
    <border>
      <left/>
      <right/>
      <top/>
      <bottom/>
      <diagonal/>
    </border>
    <border>
      <left/>
      <right/>
      <top style="medium">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07">
    <xf numFmtId="0" fontId="0" fillId="0" borderId="0" xfId="0"/>
    <xf numFmtId="0" fontId="0" fillId="2" borderId="0" xfId="0" applyFill="1"/>
    <xf numFmtId="9" fontId="0" fillId="2" borderId="0" xfId="0" applyNumberFormat="1" applyFill="1"/>
    <xf numFmtId="164" fontId="0" fillId="2" borderId="0" xfId="0" applyNumberFormat="1" applyFill="1"/>
    <xf numFmtId="164" fontId="0" fillId="0" borderId="0" xfId="0" applyNumberFormat="1"/>
    <xf numFmtId="0" fontId="0" fillId="3" borderId="0" xfId="0" applyFill="1"/>
    <xf numFmtId="165" fontId="0" fillId="0" borderId="0" xfId="0" applyNumberFormat="1"/>
    <xf numFmtId="1" fontId="0" fillId="0" borderId="0" xfId="0" applyNumberFormat="1"/>
    <xf numFmtId="44" fontId="0" fillId="0" borderId="0" xfId="1" applyFont="1"/>
    <xf numFmtId="44" fontId="0" fillId="2" borderId="0" xfId="1" applyFont="1" applyFill="1"/>
    <xf numFmtId="44" fontId="0" fillId="3" borderId="0" xfId="1" applyFont="1" applyFill="1"/>
    <xf numFmtId="0" fontId="0" fillId="0" borderId="0" xfId="0" applyAlignment="1">
      <alignment horizontal="left"/>
    </xf>
    <xf numFmtId="0" fontId="0" fillId="4" borderId="0" xfId="0" applyFill="1"/>
    <xf numFmtId="0" fontId="2" fillId="0" borderId="0" xfId="0" applyFont="1"/>
    <xf numFmtId="0" fontId="4" fillId="6" borderId="2" xfId="0" applyFont="1" applyFill="1" applyBorder="1" applyAlignment="1">
      <alignment vertical="center"/>
    </xf>
    <xf numFmtId="0" fontId="4" fillId="6" borderId="1" xfId="0" applyFont="1" applyFill="1" applyBorder="1" applyAlignment="1">
      <alignment vertical="center"/>
    </xf>
    <xf numFmtId="0" fontId="2" fillId="0" borderId="13" xfId="0" applyFont="1" applyBorder="1"/>
    <xf numFmtId="0" fontId="2" fillId="0" borderId="14" xfId="0" applyFont="1" applyBorder="1"/>
    <xf numFmtId="0" fontId="2" fillId="0" borderId="7" xfId="0" applyFont="1" applyBorder="1"/>
    <xf numFmtId="0" fontId="0" fillId="0" borderId="4" xfId="0" applyBorder="1"/>
    <xf numFmtId="0" fontId="0" fillId="5" borderId="12" xfId="0" applyFill="1" applyBorder="1"/>
    <xf numFmtId="0" fontId="0" fillId="5" borderId="5" xfId="0" applyFill="1" applyBorder="1"/>
    <xf numFmtId="0" fontId="0" fillId="0" borderId="5" xfId="0" applyBorder="1"/>
    <xf numFmtId="0" fontId="0" fillId="0" borderId="6" xfId="0" applyBorder="1"/>
    <xf numFmtId="0" fontId="0" fillId="0" borderId="9" xfId="0" applyBorder="1"/>
    <xf numFmtId="0" fontId="0" fillId="0" borderId="8" xfId="0" applyBorder="1"/>
    <xf numFmtId="0" fontId="0" fillId="8" borderId="8" xfId="0" applyFill="1" applyBorder="1"/>
    <xf numFmtId="0" fontId="0" fillId="8" borderId="0" xfId="0" applyFill="1"/>
    <xf numFmtId="0" fontId="0" fillId="8" borderId="3" xfId="0" applyFill="1" applyBorder="1"/>
    <xf numFmtId="0" fontId="0" fillId="8" borderId="4" xfId="0" applyFill="1" applyBorder="1"/>
    <xf numFmtId="0" fontId="0" fillId="8" borderId="9" xfId="0" applyFill="1" applyBorder="1"/>
    <xf numFmtId="0" fontId="0" fillId="8" borderId="15" xfId="0" applyFill="1" applyBorder="1"/>
    <xf numFmtId="0" fontId="0" fillId="5" borderId="16" xfId="0" applyFill="1" applyBorder="1"/>
    <xf numFmtId="0" fontId="0" fillId="0" borderId="3" xfId="0" applyBorder="1"/>
    <xf numFmtId="0" fontId="0" fillId="0" borderId="12" xfId="0" applyBorder="1"/>
    <xf numFmtId="0" fontId="0" fillId="5" borderId="7" xfId="0" applyFill="1" applyBorder="1"/>
    <xf numFmtId="0" fontId="0" fillId="5" borderId="17" xfId="0" applyFill="1" applyBorder="1"/>
    <xf numFmtId="0" fontId="0" fillId="0" borderId="18" xfId="0" applyBorder="1"/>
    <xf numFmtId="0" fontId="0" fillId="0" borderId="13" xfId="0" applyBorder="1"/>
    <xf numFmtId="0" fontId="0" fillId="0" borderId="14" xfId="0" applyBorder="1"/>
    <xf numFmtId="0" fontId="0" fillId="5" borderId="11" xfId="0" applyFill="1" applyBorder="1"/>
    <xf numFmtId="0" fontId="6" fillId="8" borderId="0" xfId="0" applyFont="1" applyFill="1" applyAlignment="1">
      <alignment vertical="center" wrapText="1"/>
    </xf>
    <xf numFmtId="0" fontId="6" fillId="8" borderId="4" xfId="0" applyFont="1" applyFill="1" applyBorder="1" applyAlignment="1">
      <alignment vertical="center" wrapText="1"/>
    </xf>
    <xf numFmtId="0" fontId="6" fillId="8" borderId="3" xfId="0" applyFont="1" applyFill="1" applyBorder="1" applyAlignment="1">
      <alignment vertical="center" wrapText="1"/>
    </xf>
    <xf numFmtId="0" fontId="6" fillId="8" borderId="4" xfId="0" applyFont="1" applyFill="1" applyBorder="1" applyAlignment="1">
      <alignment horizontal="left" vertical="center" wrapText="1"/>
    </xf>
    <xf numFmtId="0" fontId="6" fillId="8" borderId="3" xfId="0" applyFont="1" applyFill="1" applyBorder="1" applyAlignment="1">
      <alignment horizontal="left" vertical="center" wrapText="1"/>
    </xf>
    <xf numFmtId="0" fontId="0" fillId="5" borderId="18" xfId="0" applyFill="1" applyBorder="1"/>
    <xf numFmtId="0" fontId="6" fillId="8" borderId="0" xfId="0" applyFont="1" applyFill="1" applyAlignment="1">
      <alignment horizontal="left" vertical="center" wrapText="1"/>
    </xf>
    <xf numFmtId="0" fontId="2" fillId="0" borderId="5" xfId="0" applyFont="1" applyBorder="1"/>
    <xf numFmtId="0" fontId="2" fillId="0" borderId="6" xfId="0" applyFont="1" applyBorder="1"/>
    <xf numFmtId="0" fontId="0" fillId="8" borderId="10" xfId="0" applyFill="1" applyBorder="1"/>
    <xf numFmtId="0" fontId="0" fillId="8" borderId="13" xfId="0" applyFill="1" applyBorder="1"/>
    <xf numFmtId="0" fontId="0" fillId="8" borderId="18" xfId="0" applyFill="1" applyBorder="1"/>
    <xf numFmtId="0" fontId="0" fillId="8" borderId="14" xfId="0" applyFill="1" applyBorder="1"/>
    <xf numFmtId="0" fontId="2" fillId="0" borderId="12" xfId="0" applyFont="1" applyBorder="1"/>
    <xf numFmtId="0" fontId="0" fillId="0" borderId="17" xfId="0" applyBorder="1"/>
    <xf numFmtId="164" fontId="0" fillId="0" borderId="17" xfId="0" applyNumberFormat="1" applyBorder="1"/>
    <xf numFmtId="0" fontId="0" fillId="3" borderId="17" xfId="0" applyFill="1" applyBorder="1"/>
    <xf numFmtId="165" fontId="0" fillId="0" borderId="17" xfId="0" applyNumberFormat="1" applyBorder="1"/>
    <xf numFmtId="165" fontId="0" fillId="0" borderId="17" xfId="1" applyNumberFormat="1" applyFont="1" applyBorder="1"/>
    <xf numFmtId="165" fontId="0" fillId="0" borderId="16" xfId="0" applyNumberFormat="1" applyBorder="1"/>
    <xf numFmtId="165" fontId="0" fillId="0" borderId="11" xfId="0" applyNumberFormat="1" applyBorder="1"/>
    <xf numFmtId="0" fontId="0" fillId="2" borderId="17" xfId="0" applyFill="1" applyBorder="1"/>
    <xf numFmtId="0" fontId="0" fillId="0" borderId="17" xfId="0" applyBorder="1" applyAlignment="1">
      <alignment wrapText="1"/>
    </xf>
    <xf numFmtId="44" fontId="0" fillId="0" borderId="17" xfId="1" applyFont="1" applyBorder="1"/>
    <xf numFmtId="0" fontId="0" fillId="0" borderId="16" xfId="0" applyBorder="1"/>
    <xf numFmtId="0" fontId="0" fillId="2" borderId="17" xfId="0" applyFill="1" applyBorder="1" applyAlignment="1">
      <alignment horizontal="left"/>
    </xf>
    <xf numFmtId="0" fontId="0" fillId="3" borderId="17" xfId="0" applyFill="1" applyBorder="1" applyAlignment="1">
      <alignment horizontal="left"/>
    </xf>
    <xf numFmtId="0" fontId="0" fillId="0" borderId="17" xfId="0" applyBorder="1" applyAlignment="1">
      <alignment horizontal="left"/>
    </xf>
    <xf numFmtId="44" fontId="0" fillId="0" borderId="17" xfId="1" applyFont="1" applyBorder="1" applyAlignment="1">
      <alignment horizontal="left"/>
    </xf>
    <xf numFmtId="1" fontId="0" fillId="0" borderId="17" xfId="0" applyNumberFormat="1" applyBorder="1"/>
    <xf numFmtId="1" fontId="0" fillId="0" borderId="17" xfId="1" applyNumberFormat="1" applyFont="1" applyBorder="1"/>
    <xf numFmtId="1" fontId="0" fillId="0" borderId="16" xfId="0" applyNumberFormat="1" applyBorder="1"/>
    <xf numFmtId="0" fontId="7" fillId="0" borderId="12" xfId="0" applyFont="1" applyBorder="1"/>
    <xf numFmtId="0" fontId="0" fillId="5" borderId="13" xfId="0" applyFill="1" applyBorder="1"/>
    <xf numFmtId="0" fontId="0" fillId="0" borderId="11" xfId="0" applyBorder="1"/>
    <xf numFmtId="1" fontId="0" fillId="0" borderId="11" xfId="0" applyNumberFormat="1" applyBorder="1"/>
    <xf numFmtId="0" fontId="0" fillId="0" borderId="10" xfId="0" applyBorder="1"/>
    <xf numFmtId="44" fontId="0" fillId="0" borderId="0" xfId="1" applyFont="1" applyBorder="1"/>
    <xf numFmtId="44" fontId="0" fillId="8" borderId="4" xfId="1" applyFont="1" applyFill="1" applyBorder="1"/>
    <xf numFmtId="166" fontId="0" fillId="0" borderId="0" xfId="1" applyNumberFormat="1" applyFont="1"/>
    <xf numFmtId="166" fontId="0" fillId="0" borderId="8" xfId="1" applyNumberFormat="1" applyFont="1" applyBorder="1"/>
    <xf numFmtId="166" fontId="0" fillId="0" borderId="0" xfId="1" applyNumberFormat="1" applyFont="1" applyBorder="1"/>
    <xf numFmtId="166" fontId="0" fillId="0" borderId="11" xfId="1" applyNumberFormat="1" applyFont="1" applyBorder="1"/>
    <xf numFmtId="166" fontId="0" fillId="0" borderId="17" xfId="1" applyNumberFormat="1" applyFont="1" applyBorder="1"/>
    <xf numFmtId="166" fontId="0" fillId="0" borderId="16" xfId="1" applyNumberFormat="1" applyFont="1" applyBorder="1"/>
    <xf numFmtId="44" fontId="2" fillId="0" borderId="12" xfId="1" applyFont="1" applyBorder="1"/>
    <xf numFmtId="0" fontId="2" fillId="0" borderId="17" xfId="0" applyFont="1" applyBorder="1"/>
    <xf numFmtId="166" fontId="0" fillId="0" borderId="17" xfId="1" applyNumberFormat="1" applyFont="1" applyFill="1" applyBorder="1"/>
    <xf numFmtId="166" fontId="0" fillId="0" borderId="4" xfId="1" applyNumberFormat="1" applyFont="1" applyFill="1" applyBorder="1"/>
    <xf numFmtId="0" fontId="2" fillId="0" borderId="0" xfId="0" applyFont="1" applyAlignment="1">
      <alignment horizontal="center" vertical="center"/>
    </xf>
    <xf numFmtId="10" fontId="0" fillId="0" borderId="0" xfId="0" applyNumberFormat="1"/>
    <xf numFmtId="10" fontId="0" fillId="0" borderId="17" xfId="2" applyNumberFormat="1" applyFont="1" applyFill="1" applyBorder="1"/>
    <xf numFmtId="10" fontId="0" fillId="0" borderId="16" xfId="2" applyNumberFormat="1" applyFont="1" applyFill="1" applyBorder="1"/>
    <xf numFmtId="44" fontId="0" fillId="0" borderId="0" xfId="1" applyFont="1" applyFill="1"/>
    <xf numFmtId="44" fontId="0" fillId="0" borderId="0" xfId="0" applyNumberFormat="1"/>
    <xf numFmtId="166" fontId="0" fillId="0" borderId="0" xfId="0" applyNumberFormat="1"/>
    <xf numFmtId="0" fontId="0" fillId="0" borderId="3" xfId="0" applyBorder="1" applyAlignment="1">
      <alignment vertical="center"/>
    </xf>
    <xf numFmtId="0" fontId="2" fillId="0" borderId="4" xfId="0" applyFont="1" applyBorder="1"/>
    <xf numFmtId="0" fontId="2" fillId="0" borderId="5" xfId="0" applyFont="1" applyBorder="1" applyAlignment="1">
      <alignment horizontal="center" vertical="center"/>
    </xf>
    <xf numFmtId="0" fontId="2" fillId="0" borderId="12" xfId="0" applyFont="1" applyBorder="1" applyAlignment="1">
      <alignment horizontal="center" vertical="center"/>
    </xf>
    <xf numFmtId="9" fontId="2" fillId="10" borderId="12" xfId="2" applyFont="1" applyFill="1" applyBorder="1" applyAlignment="1">
      <alignment horizontal="center" vertical="center"/>
    </xf>
    <xf numFmtId="0" fontId="2" fillId="10" borderId="6" xfId="0" applyFont="1" applyFill="1" applyBorder="1" applyAlignment="1">
      <alignment horizontal="center" vertical="center"/>
    </xf>
    <xf numFmtId="9" fontId="2" fillId="9" borderId="12" xfId="2" applyFont="1" applyFill="1" applyBorder="1" applyAlignment="1">
      <alignment horizontal="center" vertical="center"/>
    </xf>
    <xf numFmtId="0" fontId="2" fillId="9" borderId="12" xfId="0" applyFont="1" applyFill="1" applyBorder="1" applyAlignment="1">
      <alignment horizontal="center" vertical="center"/>
    </xf>
    <xf numFmtId="0" fontId="2" fillId="0" borderId="7" xfId="0" applyFont="1" applyBorder="1" applyAlignment="1">
      <alignment horizontal="center" vertical="center"/>
    </xf>
    <xf numFmtId="9" fontId="0" fillId="10" borderId="0" xfId="2" applyFont="1" applyFill="1" applyBorder="1"/>
    <xf numFmtId="9" fontId="0" fillId="10" borderId="14" xfId="2" applyFont="1" applyFill="1" applyBorder="1"/>
    <xf numFmtId="9" fontId="0" fillId="9" borderId="0" xfId="2" applyFont="1" applyFill="1" applyBorder="1"/>
    <xf numFmtId="9" fontId="0" fillId="9" borderId="14" xfId="2" applyFont="1" applyFill="1" applyBorder="1"/>
    <xf numFmtId="166" fontId="0" fillId="0" borderId="11" xfId="0" applyNumberFormat="1" applyBorder="1"/>
    <xf numFmtId="166" fontId="0" fillId="0" borderId="17" xfId="0" applyNumberFormat="1" applyBorder="1"/>
    <xf numFmtId="9" fontId="0" fillId="10" borderId="20" xfId="2" applyFont="1" applyFill="1" applyBorder="1"/>
    <xf numFmtId="9" fontId="0" fillId="9" borderId="20" xfId="2" applyFont="1" applyFill="1" applyBorder="1"/>
    <xf numFmtId="166" fontId="0" fillId="0" borderId="3" xfId="0" applyNumberFormat="1" applyBorder="1"/>
    <xf numFmtId="166" fontId="0" fillId="0" borderId="16" xfId="0" applyNumberFormat="1" applyBorder="1"/>
    <xf numFmtId="0" fontId="0" fillId="0" borderId="19" xfId="0" applyBorder="1"/>
    <xf numFmtId="166" fontId="0" fillId="0" borderId="21" xfId="0" applyNumberFormat="1" applyBorder="1"/>
    <xf numFmtId="166" fontId="0" fillId="0" borderId="22" xfId="1" applyNumberFormat="1" applyFont="1" applyFill="1" applyBorder="1"/>
    <xf numFmtId="166" fontId="0" fillId="0" borderId="22" xfId="0" applyNumberFormat="1" applyBorder="1"/>
    <xf numFmtId="166" fontId="0" fillId="0" borderId="16" xfId="1" applyNumberFormat="1" applyFont="1" applyFill="1" applyBorder="1"/>
    <xf numFmtId="166" fontId="0" fillId="0" borderId="12" xfId="1" applyNumberFormat="1" applyFont="1" applyBorder="1"/>
    <xf numFmtId="167" fontId="0" fillId="0" borderId="0" xfId="2" applyNumberFormat="1" applyFont="1"/>
    <xf numFmtId="167" fontId="0" fillId="0" borderId="0" xfId="0" applyNumberFormat="1"/>
    <xf numFmtId="0" fontId="2" fillId="0" borderId="17" xfId="0" applyFont="1" applyBorder="1" applyAlignment="1">
      <alignment horizontal="center" vertical="center"/>
    </xf>
    <xf numFmtId="166" fontId="2" fillId="0" borderId="6" xfId="1" applyNumberFormat="1" applyFont="1" applyBorder="1"/>
    <xf numFmtId="166" fontId="0" fillId="2" borderId="0" xfId="1" applyNumberFormat="1" applyFont="1" applyFill="1"/>
    <xf numFmtId="166" fontId="0" fillId="3" borderId="0" xfId="1" applyNumberFormat="1" applyFont="1" applyFill="1"/>
    <xf numFmtId="0" fontId="3" fillId="7" borderId="8" xfId="0" applyFont="1" applyFill="1" applyBorder="1" applyAlignment="1">
      <alignment vertical="center"/>
    </xf>
    <xf numFmtId="0" fontId="3" fillId="7" borderId="14" xfId="0" applyFont="1" applyFill="1" applyBorder="1" applyAlignment="1">
      <alignment vertical="center"/>
    </xf>
    <xf numFmtId="166" fontId="0" fillId="0" borderId="13" xfId="1" applyNumberFormat="1" applyFont="1" applyBorder="1"/>
    <xf numFmtId="9" fontId="0" fillId="0" borderId="0" xfId="2" applyFont="1"/>
    <xf numFmtId="0" fontId="0" fillId="0" borderId="0" xfId="0" applyAlignment="1">
      <alignment horizontal="center"/>
    </xf>
    <xf numFmtId="164" fontId="0" fillId="0" borderId="4" xfId="0" applyNumberFormat="1" applyBorder="1"/>
    <xf numFmtId="0" fontId="0" fillId="3" borderId="4" xfId="0" applyFill="1" applyBorder="1"/>
    <xf numFmtId="1" fontId="0" fillId="0" borderId="4" xfId="0" applyNumberFormat="1" applyBorder="1"/>
    <xf numFmtId="1" fontId="0" fillId="0" borderId="4" xfId="1" applyNumberFormat="1" applyFont="1" applyBorder="1"/>
    <xf numFmtId="1" fontId="0" fillId="0" borderId="10" xfId="0" applyNumberFormat="1" applyBorder="1"/>
    <xf numFmtId="1" fontId="0" fillId="0" borderId="13" xfId="0" applyNumberFormat="1" applyBorder="1"/>
    <xf numFmtId="1" fontId="0" fillId="0" borderId="0" xfId="1" applyNumberFormat="1" applyFont="1" applyBorder="1"/>
    <xf numFmtId="1" fontId="0" fillId="0" borderId="8" xfId="0" applyNumberFormat="1" applyBorder="1"/>
    <xf numFmtId="1" fontId="0" fillId="0" borderId="9" xfId="0" applyNumberFormat="1" applyBorder="1"/>
    <xf numFmtId="1" fontId="0" fillId="0" borderId="3" xfId="0" applyNumberFormat="1" applyBorder="1"/>
    <xf numFmtId="1" fontId="0" fillId="0" borderId="3" xfId="1" applyNumberFormat="1" applyFont="1" applyBorder="1"/>
    <xf numFmtId="1" fontId="0" fillId="0" borderId="14" xfId="0" applyNumberFormat="1" applyBorder="1"/>
    <xf numFmtId="1" fontId="0" fillId="0" borderId="18" xfId="0" applyNumberFormat="1" applyBorder="1"/>
    <xf numFmtId="44" fontId="0" fillId="0" borderId="3" xfId="1" applyFont="1" applyBorder="1"/>
    <xf numFmtId="0" fontId="0" fillId="0" borderId="4" xfId="0" applyBorder="1" applyAlignment="1">
      <alignment horizontal="right" vertical="center"/>
    </xf>
    <xf numFmtId="9" fontId="1" fillId="10" borderId="0" xfId="2" applyFont="1" applyFill="1" applyBorder="1" applyAlignment="1">
      <alignment horizontal="right" vertical="center"/>
    </xf>
    <xf numFmtId="9" fontId="1" fillId="9" borderId="0" xfId="2" applyFont="1" applyFill="1" applyBorder="1" applyAlignment="1">
      <alignment horizontal="right" vertical="center"/>
    </xf>
    <xf numFmtId="166" fontId="0" fillId="0" borderId="23" xfId="1" applyNumberFormat="1" applyFont="1" applyFill="1" applyBorder="1"/>
    <xf numFmtId="166" fontId="0" fillId="0" borderId="23" xfId="0" applyNumberFormat="1" applyBorder="1"/>
    <xf numFmtId="166" fontId="0" fillId="0" borderId="11" xfId="0" applyNumberFormat="1" applyBorder="1" applyAlignment="1">
      <alignment horizontal="right" vertical="center"/>
    </xf>
    <xf numFmtId="44" fontId="1" fillId="0" borderId="0" xfId="1" applyFont="1"/>
    <xf numFmtId="0" fontId="2" fillId="0" borderId="8" xfId="0" applyFont="1" applyBorder="1" applyAlignment="1">
      <alignment horizontal="right" vertical="center"/>
    </xf>
    <xf numFmtId="166" fontId="1" fillId="0" borderId="0" xfId="1" applyNumberFormat="1" applyFont="1" applyBorder="1"/>
    <xf numFmtId="166" fontId="1" fillId="0" borderId="4" xfId="1" applyNumberFormat="1" applyFont="1" applyBorder="1"/>
    <xf numFmtId="166" fontId="0" fillId="0" borderId="11" xfId="1" applyNumberFormat="1" applyFont="1" applyBorder="1" applyAlignment="1">
      <alignment horizontal="right" vertical="center"/>
    </xf>
    <xf numFmtId="166" fontId="0" fillId="0" borderId="8" xfId="1" applyNumberFormat="1" applyFont="1" applyBorder="1" applyAlignment="1">
      <alignment horizontal="right" vertical="center"/>
    </xf>
    <xf numFmtId="166" fontId="0" fillId="0" borderId="17" xfId="1" applyNumberFormat="1" applyFont="1" applyBorder="1" applyAlignment="1">
      <alignment horizontal="right" vertical="center"/>
    </xf>
    <xf numFmtId="166" fontId="0" fillId="0" borderId="16" xfId="1" applyNumberFormat="1" applyFont="1" applyBorder="1" applyAlignment="1">
      <alignment horizontal="right" vertical="center"/>
    </xf>
    <xf numFmtId="44" fontId="0" fillId="0" borderId="11" xfId="1" applyFont="1" applyFill="1" applyBorder="1" applyAlignment="1">
      <alignment horizontal="right" vertical="center"/>
    </xf>
    <xf numFmtId="166" fontId="1" fillId="0" borderId="8" xfId="1" applyNumberFormat="1" applyFont="1" applyFill="1" applyBorder="1" applyAlignment="1">
      <alignment horizontal="right" vertical="center"/>
    </xf>
    <xf numFmtId="166" fontId="1" fillId="0" borderId="0" xfId="1" applyNumberFormat="1" applyFont="1" applyFill="1" applyBorder="1"/>
    <xf numFmtId="166" fontId="1" fillId="0" borderId="14" xfId="1" applyNumberFormat="1" applyFont="1" applyFill="1" applyBorder="1"/>
    <xf numFmtId="166" fontId="0" fillId="0" borderId="10" xfId="0" applyNumberFormat="1" applyBorder="1"/>
    <xf numFmtId="0" fontId="9" fillId="0" borderId="5" xfId="0" applyFont="1" applyBorder="1"/>
    <xf numFmtId="0" fontId="0" fillId="0" borderId="11" xfId="0" applyBorder="1" applyAlignment="1">
      <alignment horizontal="center" vertical="center" wrapText="1"/>
    </xf>
    <xf numFmtId="0" fontId="0" fillId="0" borderId="17" xfId="0" applyBorder="1" applyAlignment="1">
      <alignment horizontal="center" vertical="center" wrapText="1"/>
    </xf>
    <xf numFmtId="0" fontId="0" fillId="0" borderId="16" xfId="0" applyBorder="1" applyAlignment="1">
      <alignment horizontal="center" vertical="center" wrapText="1"/>
    </xf>
    <xf numFmtId="0" fontId="2" fillId="0" borderId="6" xfId="0" applyFont="1" applyBorder="1" applyAlignment="1">
      <alignment horizontal="center"/>
    </xf>
    <xf numFmtId="0" fontId="2" fillId="0" borderId="7" xfId="0" applyFont="1" applyBorder="1" applyAlignment="1">
      <alignment horizontal="center"/>
    </xf>
    <xf numFmtId="0" fontId="3" fillId="7" borderId="10" xfId="0" applyFont="1" applyFill="1" applyBorder="1" applyAlignment="1">
      <alignment horizontal="center" vertical="center"/>
    </xf>
    <xf numFmtId="0" fontId="3" fillId="7" borderId="8" xfId="0" applyFont="1" applyFill="1" applyBorder="1" applyAlignment="1">
      <alignment horizontal="center" vertical="center"/>
    </xf>
    <xf numFmtId="0" fontId="3" fillId="7" borderId="9" xfId="0" applyFont="1" applyFill="1" applyBorder="1" applyAlignment="1">
      <alignment horizontal="center" vertical="center"/>
    </xf>
    <xf numFmtId="0" fontId="3" fillId="7" borderId="13" xfId="0" applyFont="1" applyFill="1" applyBorder="1" applyAlignment="1">
      <alignment horizontal="center" vertical="center"/>
    </xf>
    <xf numFmtId="0" fontId="3" fillId="7" borderId="14" xfId="0" applyFont="1" applyFill="1" applyBorder="1" applyAlignment="1">
      <alignment horizontal="center" vertical="center"/>
    </xf>
    <xf numFmtId="0" fontId="3" fillId="7" borderId="18" xfId="0" applyFont="1" applyFill="1" applyBorder="1" applyAlignment="1">
      <alignment horizontal="center" vertical="center"/>
    </xf>
    <xf numFmtId="0" fontId="4" fillId="6" borderId="0" xfId="0" applyFont="1" applyFill="1" applyAlignment="1">
      <alignment horizontal="center" vertical="center"/>
    </xf>
    <xf numFmtId="0" fontId="4" fillId="6" borderId="3" xfId="0" applyFont="1" applyFill="1" applyBorder="1" applyAlignment="1">
      <alignment horizontal="center" vertical="center"/>
    </xf>
    <xf numFmtId="0" fontId="2" fillId="5" borderId="6" xfId="0" applyFont="1" applyFill="1" applyBorder="1" applyAlignment="1">
      <alignment horizontal="center"/>
    </xf>
    <xf numFmtId="0" fontId="2" fillId="5" borderId="7" xfId="0" applyFont="1" applyFill="1" applyBorder="1" applyAlignment="1">
      <alignment horizontal="center"/>
    </xf>
    <xf numFmtId="0" fontId="5" fillId="6" borderId="5" xfId="0" applyFont="1" applyFill="1" applyBorder="1" applyAlignment="1">
      <alignment horizontal="center"/>
    </xf>
    <xf numFmtId="0" fontId="5" fillId="6" borderId="6" xfId="0" applyFont="1" applyFill="1" applyBorder="1" applyAlignment="1">
      <alignment horizontal="center"/>
    </xf>
    <xf numFmtId="0" fontId="5" fillId="6" borderId="8" xfId="0" applyFont="1" applyFill="1" applyBorder="1" applyAlignment="1">
      <alignment horizontal="center"/>
    </xf>
    <xf numFmtId="0" fontId="5" fillId="6" borderId="9" xfId="0" applyFont="1" applyFill="1" applyBorder="1" applyAlignment="1">
      <alignment horizontal="center"/>
    </xf>
    <xf numFmtId="0" fontId="2" fillId="6" borderId="10" xfId="0" applyFont="1" applyFill="1" applyBorder="1" applyAlignment="1">
      <alignment horizontal="center"/>
    </xf>
    <xf numFmtId="0" fontId="2" fillId="6" borderId="8" xfId="0" applyFont="1" applyFill="1" applyBorder="1" applyAlignment="1">
      <alignment horizontal="center"/>
    </xf>
    <xf numFmtId="0" fontId="2" fillId="6" borderId="9" xfId="0" applyFont="1" applyFill="1" applyBorder="1" applyAlignment="1">
      <alignment horizontal="center"/>
    </xf>
    <xf numFmtId="0" fontId="2" fillId="6" borderId="12" xfId="0" applyFont="1" applyFill="1" applyBorder="1" applyAlignment="1">
      <alignment horizontal="center"/>
    </xf>
    <xf numFmtId="0" fontId="5" fillId="6" borderId="11" xfId="0" applyFont="1" applyFill="1" applyBorder="1" applyAlignment="1">
      <alignment horizontal="center"/>
    </xf>
    <xf numFmtId="0" fontId="5" fillId="6" borderId="10" xfId="0" applyFont="1" applyFill="1" applyBorder="1" applyAlignment="1">
      <alignment horizontal="center"/>
    </xf>
    <xf numFmtId="0" fontId="4" fillId="5" borderId="0" xfId="0" applyFont="1" applyFill="1" applyAlignment="1">
      <alignment horizontal="center"/>
    </xf>
    <xf numFmtId="0" fontId="4" fillId="5" borderId="3" xfId="0" applyFont="1" applyFill="1" applyBorder="1" applyAlignment="1">
      <alignment horizontal="center"/>
    </xf>
    <xf numFmtId="0" fontId="2" fillId="5" borderId="6" xfId="0" applyFont="1" applyFill="1" applyBorder="1" applyAlignment="1">
      <alignment horizontal="center" vertical="center"/>
    </xf>
    <xf numFmtId="0" fontId="2" fillId="5" borderId="7" xfId="0" applyFont="1" applyFill="1" applyBorder="1" applyAlignment="1">
      <alignment horizontal="center" vertical="center"/>
    </xf>
    <xf numFmtId="0" fontId="0" fillId="0" borderId="11" xfId="0" applyBorder="1" applyAlignment="1">
      <alignment vertical="center" wrapText="1"/>
    </xf>
    <xf numFmtId="0" fontId="0" fillId="0" borderId="17" xfId="0" applyBorder="1" applyAlignment="1">
      <alignment vertical="center" wrapText="1"/>
    </xf>
    <xf numFmtId="0" fontId="0" fillId="0" borderId="16" xfId="0" applyBorder="1" applyAlignment="1">
      <alignment vertical="center" wrapText="1"/>
    </xf>
    <xf numFmtId="0" fontId="0" fillId="3" borderId="0" xfId="0" applyFill="1" applyAlignment="1">
      <alignment horizontal="center"/>
    </xf>
    <xf numFmtId="0" fontId="0" fillId="0" borderId="11" xfId="0" applyBorder="1" applyAlignment="1">
      <alignment horizontal="center" vertical="center"/>
    </xf>
    <xf numFmtId="0" fontId="0" fillId="0" borderId="17" xfId="0" applyBorder="1" applyAlignment="1">
      <alignment horizontal="center" vertical="center"/>
    </xf>
    <xf numFmtId="0" fontId="0" fillId="0" borderId="16" xfId="0" applyBorder="1" applyAlignment="1">
      <alignment horizontal="center" vertical="center"/>
    </xf>
    <xf numFmtId="166" fontId="0" fillId="0" borderId="11" xfId="2" applyNumberFormat="1" applyFont="1" applyFill="1" applyBorder="1" applyAlignment="1">
      <alignment horizontal="center" vertical="center"/>
    </xf>
    <xf numFmtId="166" fontId="0" fillId="0" borderId="17" xfId="2" applyNumberFormat="1" applyFont="1" applyFill="1" applyBorder="1" applyAlignment="1">
      <alignment horizontal="center" vertical="center"/>
    </xf>
    <xf numFmtId="166" fontId="0" fillId="0" borderId="16" xfId="2" applyNumberFormat="1" applyFont="1" applyFill="1" applyBorder="1" applyAlignment="1">
      <alignment horizontal="center" vertical="center"/>
    </xf>
    <xf numFmtId="0" fontId="0" fillId="6" borderId="0" xfId="0" applyFill="1" applyAlignment="1">
      <alignment horizontal="center"/>
    </xf>
  </cellXfs>
  <cellStyles count="3">
    <cellStyle name="Monétaire" xfId="1" builtinId="4"/>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rtl="0">
              <a:defRPr sz="1400" b="1" i="0" u="none" strike="noStrike" kern="1200" spc="0" baseline="0">
                <a:solidFill>
                  <a:sysClr val="windowText" lastClr="000000"/>
                </a:solidFill>
                <a:latin typeface="+mn-lt"/>
                <a:ea typeface="+mn-ea"/>
                <a:cs typeface="+mn-cs"/>
              </a:defRPr>
            </a:pPr>
            <a:r>
              <a:rPr lang="nl-NL" b="1">
                <a:solidFill>
                  <a:sysClr val="windowText" lastClr="000000"/>
                </a:solidFill>
              </a:rPr>
              <a:t>Totaal Build</a:t>
            </a:r>
            <a:r>
              <a:rPr lang="nl-NL" b="1" baseline="0">
                <a:solidFill>
                  <a:sysClr val="windowText" lastClr="000000"/>
                </a:solidFill>
              </a:rPr>
              <a:t> &amp; Run </a:t>
            </a:r>
          </a:p>
        </c:rich>
      </c:tx>
      <c:layout/>
      <c:overlay val="0"/>
      <c:spPr>
        <a:noFill/>
        <a:ln>
          <a:noFill/>
        </a:ln>
        <a:effectLst/>
      </c:spPr>
      <c:txPr>
        <a:bodyPr rot="0" spcFirstLastPara="1" vertOverflow="ellipsis" vert="horz" wrap="square" anchor="ctr" anchorCtr="1"/>
        <a:lstStyle/>
        <a:p>
          <a:pPr rtl="0">
            <a:defRPr sz="1400" b="1" i="0" u="none" strike="noStrike" kern="1200" spc="0" baseline="0">
              <a:solidFill>
                <a:sysClr val="windowText" lastClr="000000"/>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stacked"/>
        <c:varyColors val="0"/>
        <c:ser>
          <c:idx val="0"/>
          <c:order val="0"/>
          <c:tx>
            <c:strRef>
              <c:f>'Estimations set up'!$AR$2</c:f>
              <c:strCache>
                <c:ptCount val="1"/>
                <c:pt idx="0">
                  <c:v>BUILD </c:v>
                </c:pt>
              </c:strCache>
            </c:strRef>
          </c:tx>
          <c:spPr>
            <a:solidFill>
              <a:schemeClr val="accent1"/>
            </a:solidFill>
            <a:ln>
              <a:noFill/>
            </a:ln>
            <a:effectLst/>
            <a:sp3d/>
          </c:spPr>
          <c:invertIfNegative val="0"/>
          <c:cat>
            <c:numRef>
              <c:f>'Estimations set up'!$AQ$3:$AQ$13</c:f>
              <c:numCache>
                <c:formatCode>General</c:formatCode>
                <c:ptCount val="11"/>
                <c:pt idx="0">
                  <c:v>2026</c:v>
                </c:pt>
                <c:pt idx="1">
                  <c:v>2027</c:v>
                </c:pt>
                <c:pt idx="2">
                  <c:v>2028</c:v>
                </c:pt>
                <c:pt idx="3">
                  <c:v>2029</c:v>
                </c:pt>
                <c:pt idx="4">
                  <c:v>2030</c:v>
                </c:pt>
                <c:pt idx="5">
                  <c:v>2031</c:v>
                </c:pt>
                <c:pt idx="6">
                  <c:v>2032</c:v>
                </c:pt>
                <c:pt idx="7">
                  <c:v>2033</c:v>
                </c:pt>
                <c:pt idx="8">
                  <c:v>2034</c:v>
                </c:pt>
                <c:pt idx="9">
                  <c:v>2035</c:v>
                </c:pt>
                <c:pt idx="10">
                  <c:v>2036</c:v>
                </c:pt>
              </c:numCache>
            </c:numRef>
          </c:cat>
          <c:val>
            <c:numRef>
              <c:f>'Estimations set up'!$AR$3:$AR$13</c:f>
              <c:numCache>
                <c:formatCode>_-* #,##0\ "€"_-;\-* #,##0\ "€"_-;_-* "-"??\ "€"_-;_-@_-</c:formatCode>
                <c:ptCount val="11"/>
                <c:pt idx="0">
                  <c:v>472701.9</c:v>
                </c:pt>
                <c:pt idx="1">
                  <c:v>749662.41240000003</c:v>
                </c:pt>
                <c:pt idx="2">
                  <c:v>1758208.1352000001</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0-8342-4FF4-8307-EE60A4121062}"/>
            </c:ext>
          </c:extLst>
        </c:ser>
        <c:ser>
          <c:idx val="1"/>
          <c:order val="1"/>
          <c:tx>
            <c:strRef>
              <c:f>'Estimations set up'!$AS$2</c:f>
              <c:strCache>
                <c:ptCount val="1"/>
                <c:pt idx="0">
                  <c:v>RUN</c:v>
                </c:pt>
              </c:strCache>
            </c:strRef>
          </c:tx>
          <c:spPr>
            <a:solidFill>
              <a:schemeClr val="accent1">
                <a:lumMod val="20000"/>
                <a:lumOff val="80000"/>
              </a:schemeClr>
            </a:solidFill>
            <a:ln>
              <a:noFill/>
            </a:ln>
            <a:effectLst/>
            <a:sp3d/>
          </c:spPr>
          <c:invertIfNegative val="0"/>
          <c:cat>
            <c:numRef>
              <c:f>'Estimations set up'!$AQ$3:$AQ$13</c:f>
              <c:numCache>
                <c:formatCode>General</c:formatCode>
                <c:ptCount val="11"/>
                <c:pt idx="0">
                  <c:v>2026</c:v>
                </c:pt>
                <c:pt idx="1">
                  <c:v>2027</c:v>
                </c:pt>
                <c:pt idx="2">
                  <c:v>2028</c:v>
                </c:pt>
                <c:pt idx="3">
                  <c:v>2029</c:v>
                </c:pt>
                <c:pt idx="4">
                  <c:v>2030</c:v>
                </c:pt>
                <c:pt idx="5">
                  <c:v>2031</c:v>
                </c:pt>
                <c:pt idx="6">
                  <c:v>2032</c:v>
                </c:pt>
                <c:pt idx="7">
                  <c:v>2033</c:v>
                </c:pt>
                <c:pt idx="8">
                  <c:v>2034</c:v>
                </c:pt>
                <c:pt idx="9">
                  <c:v>2035</c:v>
                </c:pt>
                <c:pt idx="10">
                  <c:v>2036</c:v>
                </c:pt>
              </c:numCache>
            </c:numRef>
          </c:cat>
          <c:val>
            <c:numRef>
              <c:f>'Estimations set up'!$AS$3:$AS$13</c:f>
              <c:numCache>
                <c:formatCode>_-* #,##0\ "€"_-;\-* #,##0\ "€"_-;_-* "-"??\ "€"_-;_-@_-</c:formatCode>
                <c:ptCount val="11"/>
                <c:pt idx="0" formatCode="_(&quot;€&quot;* #,##0.00_);_(&quot;€&quot;* \(#,##0.00\);_(&quot;€&quot;* &quot;-&quot;??_);_(@_)">
                  <c:v>0</c:v>
                </c:pt>
                <c:pt idx="1">
                  <c:v>0</c:v>
                </c:pt>
                <c:pt idx="2">
                  <c:v>0</c:v>
                </c:pt>
                <c:pt idx="3">
                  <c:v>1192228.9807999998</c:v>
                </c:pt>
                <c:pt idx="4">
                  <c:v>894171.73559999978</c:v>
                </c:pt>
                <c:pt idx="5">
                  <c:v>894171.73559999978</c:v>
                </c:pt>
                <c:pt idx="6">
                  <c:v>894171.73559999978</c:v>
                </c:pt>
                <c:pt idx="7">
                  <c:v>894171.73559999978</c:v>
                </c:pt>
                <c:pt idx="8">
                  <c:v>1192228.9807999998</c:v>
                </c:pt>
                <c:pt idx="9">
                  <c:v>894171.73559999978</c:v>
                </c:pt>
                <c:pt idx="10">
                  <c:v>894171.73559999978</c:v>
                </c:pt>
              </c:numCache>
            </c:numRef>
          </c:val>
          <c:extLst>
            <c:ext xmlns:c16="http://schemas.microsoft.com/office/drawing/2014/chart" uri="{C3380CC4-5D6E-409C-BE32-E72D297353CC}">
              <c16:uniqueId val="{00000001-8342-4FF4-8307-EE60A4121062}"/>
            </c:ext>
          </c:extLst>
        </c:ser>
        <c:dLbls>
          <c:showLegendKey val="0"/>
          <c:showVal val="0"/>
          <c:showCatName val="0"/>
          <c:showSerName val="0"/>
          <c:showPercent val="0"/>
          <c:showBubbleSize val="0"/>
        </c:dLbls>
        <c:gapWidth val="150"/>
        <c:shape val="box"/>
        <c:axId val="892805424"/>
        <c:axId val="892805784"/>
        <c:axId val="0"/>
      </c:bar3DChart>
      <c:catAx>
        <c:axId val="89280542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892805784"/>
        <c:crosses val="autoZero"/>
        <c:auto val="1"/>
        <c:lblAlgn val="ctr"/>
        <c:lblOffset val="100"/>
        <c:noMultiLvlLbl val="0"/>
      </c:catAx>
      <c:valAx>
        <c:axId val="892805784"/>
        <c:scaling>
          <c:orientation val="minMax"/>
        </c:scaling>
        <c:delete val="0"/>
        <c:axPos val="l"/>
        <c:majorGridlines>
          <c:spPr>
            <a:ln w="9525" cap="flat" cmpd="sng" algn="ctr">
              <a:solidFill>
                <a:schemeClr val="tx1">
                  <a:lumMod val="15000"/>
                  <a:lumOff val="85000"/>
                </a:schemeClr>
              </a:solidFill>
              <a:round/>
            </a:ln>
            <a:effectLst/>
          </c:spPr>
        </c:majorGridlines>
        <c:numFmt formatCode="_-* #,##0\ &quot;€&quot;_-;\-* #,##0\ &quot;€&quot;_-;_-* &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crossAx val="8928054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ysClr val="windowText" lastClr="000000"/>
                </a:solidFill>
                <a:latin typeface="+mn-lt"/>
                <a:ea typeface="+mn-ea"/>
                <a:cs typeface="+mn-cs"/>
              </a:defRPr>
            </a:pPr>
            <a:endParaRPr lang="fr-FR"/>
          </a:p>
        </c:txPr>
      </c:dTable>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rtl="0">
              <a:defRPr sz="1400" b="1" i="0" u="none" strike="noStrike" kern="1200" spc="0" baseline="0">
                <a:solidFill>
                  <a:sysClr val="windowText" lastClr="000000"/>
                </a:solidFill>
                <a:latin typeface="+mn-lt"/>
                <a:ea typeface="+mn-ea"/>
                <a:cs typeface="+mn-cs"/>
              </a:defRPr>
            </a:pPr>
            <a:r>
              <a:rPr lang="nl-NL" b="1">
                <a:solidFill>
                  <a:sysClr val="windowText" lastClr="000000"/>
                </a:solidFill>
              </a:rPr>
              <a:t>MOPE</a:t>
            </a:r>
            <a:r>
              <a:rPr lang="nl-NL" b="1" baseline="0">
                <a:solidFill>
                  <a:sysClr val="windowText" lastClr="000000"/>
                </a:solidFill>
              </a:rPr>
              <a:t> &amp; MEVO </a:t>
            </a:r>
          </a:p>
        </c:rich>
      </c:tx>
      <c:layout/>
      <c:overlay val="0"/>
      <c:spPr>
        <a:noFill/>
        <a:ln>
          <a:noFill/>
        </a:ln>
        <a:effectLst/>
      </c:spPr>
      <c:txPr>
        <a:bodyPr rot="0" spcFirstLastPara="1" vertOverflow="ellipsis" vert="horz" wrap="square" anchor="ctr" anchorCtr="1"/>
        <a:lstStyle/>
        <a:p>
          <a:pPr rtl="0">
            <a:defRPr sz="1400" b="1" i="0" u="none" strike="noStrike" kern="1200" spc="0" baseline="0">
              <a:solidFill>
                <a:sysClr val="windowText" lastClr="000000"/>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'Estimations set up'!$AR$28</c:f>
              <c:strCache>
                <c:ptCount val="1"/>
                <c:pt idx="0">
                  <c:v>MOPE</c:v>
                </c:pt>
              </c:strCache>
            </c:strRef>
          </c:tx>
          <c:spPr>
            <a:solidFill>
              <a:schemeClr val="accent1">
                <a:lumMod val="40000"/>
                <a:lumOff val="60000"/>
              </a:schemeClr>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numRef>
              <c:f>'Estimations set up'!$AQ$29:$AQ$40</c:f>
              <c:numCache>
                <c:formatCode>General</c:formatCode>
                <c:ptCount val="11"/>
                <c:pt idx="0">
                  <c:v>2026</c:v>
                </c:pt>
                <c:pt idx="1">
                  <c:v>2027</c:v>
                </c:pt>
                <c:pt idx="2">
                  <c:v>2028</c:v>
                </c:pt>
                <c:pt idx="3">
                  <c:v>2029</c:v>
                </c:pt>
                <c:pt idx="4">
                  <c:v>2030</c:v>
                </c:pt>
                <c:pt idx="5">
                  <c:v>2031</c:v>
                </c:pt>
                <c:pt idx="6">
                  <c:v>2032</c:v>
                </c:pt>
                <c:pt idx="7">
                  <c:v>2033</c:v>
                </c:pt>
                <c:pt idx="8">
                  <c:v>2034</c:v>
                </c:pt>
                <c:pt idx="9">
                  <c:v>2035</c:v>
                </c:pt>
                <c:pt idx="10">
                  <c:v>2036</c:v>
                </c:pt>
              </c:numCache>
            </c:numRef>
          </c:cat>
          <c:val>
            <c:numRef>
              <c:f>'Estimations set up'!$AR$29:$AR$40</c:f>
              <c:numCache>
                <c:formatCode>_-* #,##0\ "€"_-;\-* #,##0\ "€"_-;_-* "-"??\ "€"_-;_-@_-</c:formatCode>
                <c:ptCount val="11"/>
                <c:pt idx="0" formatCode="_(&quot;€&quot;* #,##0.00_);_(&quot;€&quot;* \(#,##0.00\);_(&quot;€&quot;* &quot;-&quot;??_);_(@_)">
                  <c:v>0</c:v>
                </c:pt>
                <c:pt idx="1">
                  <c:v>0</c:v>
                </c:pt>
                <c:pt idx="2">
                  <c:v>0</c:v>
                </c:pt>
                <c:pt idx="3">
                  <c:v>1043200.3581999998</c:v>
                </c:pt>
                <c:pt idx="4">
                  <c:v>298057.24519999995</c:v>
                </c:pt>
                <c:pt idx="5">
                  <c:v>298057.24519999995</c:v>
                </c:pt>
                <c:pt idx="6">
                  <c:v>298057.24519999995</c:v>
                </c:pt>
                <c:pt idx="7">
                  <c:v>298057.24519999995</c:v>
                </c:pt>
                <c:pt idx="8">
                  <c:v>1043200.3581999998</c:v>
                </c:pt>
                <c:pt idx="9">
                  <c:v>298057.24519999995</c:v>
                </c:pt>
                <c:pt idx="10">
                  <c:v>298057.24519999995</c:v>
                </c:pt>
              </c:numCache>
            </c:numRef>
          </c:val>
          <c:extLst>
            <c:ext xmlns:c16="http://schemas.microsoft.com/office/drawing/2014/chart" uri="{C3380CC4-5D6E-409C-BE32-E72D297353CC}">
              <c16:uniqueId val="{00000000-8449-4078-93C3-8E9D496FD9D9}"/>
            </c:ext>
          </c:extLst>
        </c:ser>
        <c:ser>
          <c:idx val="1"/>
          <c:order val="1"/>
          <c:tx>
            <c:strRef>
              <c:f>'Estimations set up'!$AS$28</c:f>
              <c:strCache>
                <c:ptCount val="1"/>
                <c:pt idx="0">
                  <c:v>MEVO</c:v>
                </c:pt>
              </c:strCache>
            </c:strRef>
          </c:tx>
          <c:spPr>
            <a:solidFill>
              <a:schemeClr val="accent6">
                <a:lumMod val="40000"/>
                <a:lumOff val="60000"/>
              </a:schemeClr>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'Estimations set up'!$AQ$29:$AQ$40</c:f>
              <c:numCache>
                <c:formatCode>General</c:formatCode>
                <c:ptCount val="11"/>
                <c:pt idx="0">
                  <c:v>2026</c:v>
                </c:pt>
                <c:pt idx="1">
                  <c:v>2027</c:v>
                </c:pt>
                <c:pt idx="2">
                  <c:v>2028</c:v>
                </c:pt>
                <c:pt idx="3">
                  <c:v>2029</c:v>
                </c:pt>
                <c:pt idx="4">
                  <c:v>2030</c:v>
                </c:pt>
                <c:pt idx="5">
                  <c:v>2031</c:v>
                </c:pt>
                <c:pt idx="6">
                  <c:v>2032</c:v>
                </c:pt>
                <c:pt idx="7">
                  <c:v>2033</c:v>
                </c:pt>
                <c:pt idx="8">
                  <c:v>2034</c:v>
                </c:pt>
                <c:pt idx="9">
                  <c:v>2035</c:v>
                </c:pt>
                <c:pt idx="10">
                  <c:v>2036</c:v>
                </c:pt>
              </c:numCache>
            </c:numRef>
          </c:cat>
          <c:val>
            <c:numRef>
              <c:f>'Estimations set up'!$AS$29:$AS$40</c:f>
              <c:numCache>
                <c:formatCode>_-* #,##0\ "€"_-;\-* #,##0\ "€"_-;_-* "-"??\ "€"_-;_-@_-</c:formatCode>
                <c:ptCount val="11"/>
                <c:pt idx="0" formatCode="_(&quot;€&quot;* #,##0.00_);_(&quot;€&quot;* \(#,##0.00\);_(&quot;€&quot;* &quot;-&quot;??_);_(@_)">
                  <c:v>0</c:v>
                </c:pt>
                <c:pt idx="1">
                  <c:v>0</c:v>
                </c:pt>
                <c:pt idx="2">
                  <c:v>0</c:v>
                </c:pt>
                <c:pt idx="3">
                  <c:v>149028.62259999997</c:v>
                </c:pt>
                <c:pt idx="4">
                  <c:v>596114.49039999989</c:v>
                </c:pt>
                <c:pt idx="5">
                  <c:v>596114.49039999989</c:v>
                </c:pt>
                <c:pt idx="6">
                  <c:v>596114.49039999989</c:v>
                </c:pt>
                <c:pt idx="7">
                  <c:v>596114.49039999989</c:v>
                </c:pt>
                <c:pt idx="8">
                  <c:v>149028.62259999997</c:v>
                </c:pt>
                <c:pt idx="9">
                  <c:v>596114.49039999989</c:v>
                </c:pt>
                <c:pt idx="10">
                  <c:v>596114.49039999989</c:v>
                </c:pt>
              </c:numCache>
            </c:numRef>
          </c:val>
          <c:extLst>
            <c:ext xmlns:c16="http://schemas.microsoft.com/office/drawing/2014/chart" uri="{C3380CC4-5D6E-409C-BE32-E72D297353CC}">
              <c16:uniqueId val="{00000001-8449-4078-93C3-8E9D496FD9D9}"/>
            </c:ext>
          </c:extLst>
        </c:ser>
        <c:dLbls>
          <c:showLegendKey val="0"/>
          <c:showVal val="1"/>
          <c:showCatName val="0"/>
          <c:showSerName val="0"/>
          <c:showPercent val="0"/>
          <c:showBubbleSize val="0"/>
        </c:dLbls>
        <c:gapWidth val="150"/>
        <c:shape val="box"/>
        <c:axId val="1005599272"/>
        <c:axId val="1005597472"/>
        <c:axId val="0"/>
      </c:bar3DChart>
      <c:catAx>
        <c:axId val="100559927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005597472"/>
        <c:crosses val="autoZero"/>
        <c:auto val="1"/>
        <c:lblAlgn val="ctr"/>
        <c:lblOffset val="100"/>
        <c:noMultiLvlLbl val="0"/>
      </c:catAx>
      <c:valAx>
        <c:axId val="1005597472"/>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005599272"/>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ysClr val="windowText" lastClr="000000"/>
                </a:solidFill>
                <a:latin typeface="+mn-lt"/>
                <a:ea typeface="+mn-ea"/>
                <a:cs typeface="+mn-cs"/>
              </a:defRPr>
            </a:pPr>
            <a:endParaRPr lang="fr-FR"/>
          </a:p>
        </c:txPr>
      </c:dTable>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rtl="0">
              <a:defRPr sz="1400" b="1" i="0" u="none" strike="noStrike" kern="1200" spc="0" baseline="0">
                <a:solidFill>
                  <a:sysClr val="windowText" lastClr="000000"/>
                </a:solidFill>
                <a:latin typeface="+mn-lt"/>
                <a:ea typeface="+mn-ea"/>
                <a:cs typeface="+mn-cs"/>
              </a:defRPr>
            </a:pPr>
            <a:r>
              <a:rPr lang="nl-NL" b="1">
                <a:solidFill>
                  <a:sysClr val="windowText" lastClr="000000"/>
                </a:solidFill>
              </a:rPr>
              <a:t>Budgettaire verdeling</a:t>
            </a:r>
            <a:r>
              <a:rPr lang="nl-NL" b="1" baseline="0">
                <a:solidFill>
                  <a:sysClr val="windowText" lastClr="000000"/>
                </a:solidFill>
              </a:rPr>
              <a:t> voor de verschillende fasen</a:t>
            </a:r>
          </a:p>
        </c:rich>
      </c:tx>
      <c:layout/>
      <c:overlay val="0"/>
      <c:spPr>
        <a:noFill/>
        <a:ln>
          <a:noFill/>
        </a:ln>
        <a:effectLst/>
      </c:spPr>
      <c:txPr>
        <a:bodyPr rot="0" spcFirstLastPara="1" vertOverflow="ellipsis" vert="horz" wrap="square" anchor="ctr" anchorCtr="1"/>
        <a:lstStyle/>
        <a:p>
          <a:pPr rtl="0">
            <a:defRPr sz="1400" b="1" i="0" u="none" strike="noStrike" kern="1200" spc="0" baseline="0">
              <a:solidFill>
                <a:sysClr val="windowText" lastClr="000000"/>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stacked"/>
        <c:varyColors val="0"/>
        <c:ser>
          <c:idx val="0"/>
          <c:order val="0"/>
          <c:spPr>
            <a:solidFill>
              <a:schemeClr val="accent1"/>
            </a:solidFill>
            <a:ln>
              <a:noFill/>
            </a:ln>
            <a:effectLst/>
            <a:sp3d/>
          </c:spPr>
          <c:invertIfNegative val="0"/>
          <c:dLbls>
            <c:dLbl>
              <c:idx val="0"/>
              <c:layout>
                <c:manualLayout>
                  <c:x val="4.3866860279559699E-3"/>
                  <c:y val="-0.12418501546445684"/>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9CA5-406F-B180-C10525F1083A}"/>
                </c:ext>
              </c:extLst>
            </c:dLbl>
            <c:dLbl>
              <c:idx val="1"/>
              <c:layout>
                <c:manualLayout>
                  <c:x val="4.3866860279559699E-3"/>
                  <c:y val="-0.22353302783602241"/>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9CA5-406F-B180-C10525F1083A}"/>
                </c:ext>
              </c:extLst>
            </c:dLbl>
            <c:dLbl>
              <c:idx val="2"/>
              <c:layout>
                <c:manualLayout>
                  <c:x val="4.3866860279558901E-3"/>
                  <c:y val="-0.28976503608373266"/>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9CA5-406F-B180-C10525F1083A}"/>
                </c:ext>
              </c:extLst>
            </c:dLbl>
            <c:dLbl>
              <c:idx val="3"/>
              <c:layout>
                <c:manualLayout>
                  <c:x val="1.0966715069889844E-2"/>
                  <c:y val="-0.3642760453624068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9CA5-406F-B180-C10525F1083A}"/>
                </c:ext>
              </c:extLst>
            </c:dLbl>
            <c:dLbl>
              <c:idx val="4"/>
              <c:layout>
                <c:manualLayout>
                  <c:x val="6.5800290419339548E-3"/>
                  <c:y val="-0.31874153969210589"/>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9CA5-406F-B180-C10525F1083A}"/>
                </c:ext>
              </c:extLst>
            </c:dLbl>
            <c:dLbl>
              <c:idx val="5"/>
              <c:layout>
                <c:manualLayout>
                  <c:x val="1.754674411182388E-2"/>
                  <c:y val="-0.14902201855734828"/>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9CA5-406F-B180-C10525F1083A}"/>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ysClr val="windowText" lastClr="000000"/>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'Estimations set up'!$AP$62:$AP$67</c:f>
              <c:strCache>
                <c:ptCount val="6"/>
                <c:pt idx="0">
                  <c:v>UXA</c:v>
                </c:pt>
                <c:pt idx="1">
                  <c:v>UXD &amp; Functionele analyse</c:v>
                </c:pt>
                <c:pt idx="2">
                  <c:v>Technisch architect &amp; Technische analyse</c:v>
                </c:pt>
                <c:pt idx="3">
                  <c:v>Ontwikkeling</c:v>
                </c:pt>
                <c:pt idx="4">
                  <c:v>Testing </c:v>
                </c:pt>
                <c:pt idx="5">
                  <c:v>Project Management</c:v>
                </c:pt>
              </c:strCache>
            </c:strRef>
          </c:cat>
          <c:val>
            <c:numRef>
              <c:f>'Estimations set up'!$AQ$62:$AQ$67</c:f>
              <c:numCache>
                <c:formatCode>_-* #,##0\ "€"_-;\-* #,##0\ "€"_-;_-* "-"??\ "€"_-;_-@_-</c:formatCode>
                <c:ptCount val="6"/>
                <c:pt idx="0">
                  <c:v>168133.68</c:v>
                </c:pt>
                <c:pt idx="1">
                  <c:v>441478.85</c:v>
                </c:pt>
                <c:pt idx="2">
                  <c:v>626413.27</c:v>
                </c:pt>
                <c:pt idx="3">
                  <c:v>823754.45</c:v>
                </c:pt>
                <c:pt idx="4">
                  <c:v>715786.63</c:v>
                </c:pt>
                <c:pt idx="5">
                  <c:v>205005.56</c:v>
                </c:pt>
              </c:numCache>
            </c:numRef>
          </c:val>
          <c:extLst>
            <c:ext xmlns:c16="http://schemas.microsoft.com/office/drawing/2014/chart" uri="{C3380CC4-5D6E-409C-BE32-E72D297353CC}">
              <c16:uniqueId val="{00000000-9CA5-406F-B180-C10525F1083A}"/>
            </c:ext>
          </c:extLst>
        </c:ser>
        <c:dLbls>
          <c:showLegendKey val="0"/>
          <c:showVal val="1"/>
          <c:showCatName val="0"/>
          <c:showSerName val="0"/>
          <c:showPercent val="0"/>
          <c:showBubbleSize val="0"/>
        </c:dLbls>
        <c:gapWidth val="150"/>
        <c:shape val="box"/>
        <c:axId val="1060834568"/>
        <c:axId val="1060834928"/>
        <c:axId val="0"/>
      </c:bar3DChart>
      <c:catAx>
        <c:axId val="1060834568"/>
        <c:scaling>
          <c:orientation val="minMax"/>
        </c:scaling>
        <c:delete val="1"/>
        <c:axPos val="b"/>
        <c:numFmt formatCode="General" sourceLinked="1"/>
        <c:majorTickMark val="none"/>
        <c:minorTickMark val="none"/>
        <c:tickLblPos val="nextTo"/>
        <c:crossAx val="1060834928"/>
        <c:crosses val="autoZero"/>
        <c:auto val="1"/>
        <c:lblAlgn val="ctr"/>
        <c:lblOffset val="100"/>
        <c:noMultiLvlLbl val="0"/>
      </c:catAx>
      <c:valAx>
        <c:axId val="1060834928"/>
        <c:scaling>
          <c:orientation val="minMax"/>
        </c:scaling>
        <c:delete val="0"/>
        <c:axPos val="l"/>
        <c:majorGridlines>
          <c:spPr>
            <a:ln w="9525" cap="flat" cmpd="sng" algn="ctr">
              <a:solidFill>
                <a:schemeClr val="tx1">
                  <a:lumMod val="15000"/>
                  <a:lumOff val="85000"/>
                </a:schemeClr>
              </a:solidFill>
              <a:round/>
            </a:ln>
            <a:effectLst/>
          </c:spPr>
        </c:majorGridlines>
        <c:numFmt formatCode="_-* #,##0\ &quot;€&quot;_-;\-* #,##0\ &quot;€&quot;_-;_-* &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060834568"/>
        <c:crosses val="autoZero"/>
        <c:crossBetween val="between"/>
        <c:majorUnit val="200000"/>
      </c:valAx>
      <c:spPr>
        <a:noFill/>
        <a:ln>
          <a:noFill/>
        </a:ln>
        <a:effectLst/>
      </c:spPr>
    </c:plotArea>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rtl="0">
              <a:defRPr sz="1400" b="1" i="0" u="none" strike="noStrike" kern="1200" spc="0" baseline="0">
                <a:solidFill>
                  <a:sysClr val="windowText" lastClr="000000"/>
                </a:solidFill>
                <a:latin typeface="+mn-lt"/>
                <a:ea typeface="+mn-ea"/>
                <a:cs typeface="+mn-cs"/>
              </a:defRPr>
            </a:pPr>
            <a:r>
              <a:rPr lang="nl-NL" b="1">
                <a:solidFill>
                  <a:sysClr val="windowText" lastClr="000000"/>
                </a:solidFill>
              </a:rPr>
              <a:t>Totale </a:t>
            </a:r>
            <a:r>
              <a:rPr lang="nl-NL" b="1" baseline="0">
                <a:solidFill>
                  <a:sysClr val="windowText" lastClr="000000"/>
                </a:solidFill>
              </a:rPr>
              <a:t>investeringen - Online systeem</a:t>
            </a:r>
          </a:p>
        </c:rich>
      </c:tx>
      <c:layout>
        <c:manualLayout>
          <c:xMode val="edge"/>
          <c:yMode val="edge"/>
          <c:x val="0.26873634165531668"/>
          <c:y val="1.8925954562309978E-2"/>
        </c:manualLayout>
      </c:layout>
      <c:overlay val="0"/>
      <c:spPr>
        <a:noFill/>
        <a:ln>
          <a:noFill/>
        </a:ln>
        <a:effectLst/>
      </c:spPr>
      <c:txPr>
        <a:bodyPr rot="0" spcFirstLastPara="1" vertOverflow="ellipsis" vert="horz" wrap="square" anchor="ctr" anchorCtr="1"/>
        <a:lstStyle/>
        <a:p>
          <a:pPr rtl="0">
            <a:defRPr sz="1400" b="1" i="0" u="none" strike="noStrike" kern="1200" spc="0" baseline="0">
              <a:solidFill>
                <a:sysClr val="windowText" lastClr="000000"/>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stacked"/>
        <c:varyColors val="0"/>
        <c:ser>
          <c:idx val="0"/>
          <c:order val="0"/>
          <c:tx>
            <c:strRef>
              <c:f>'Estimations set up'!$AO$94</c:f>
              <c:strCache>
                <c:ptCount val="1"/>
                <c:pt idx="0">
                  <c:v>BUILD </c:v>
                </c:pt>
              </c:strCache>
            </c:strRef>
          </c:tx>
          <c:spPr>
            <a:solidFill>
              <a:schemeClr val="accent1"/>
            </a:solidFill>
            <a:ln>
              <a:noFill/>
            </a:ln>
            <a:effectLst/>
            <a:sp3d/>
          </c:spPr>
          <c:invertIfNegative val="0"/>
          <c:val>
            <c:numRef>
              <c:f>'Estimations set up'!$AO$95:$AO$105</c:f>
              <c:numCache>
                <c:formatCode>_-* #,##0\ "€"_-;\-* #,##0\ "€"_-;_-* "-"??\ "€"_-;_-@_-</c:formatCode>
                <c:ptCount val="11"/>
                <c:pt idx="0">
                  <c:v>472701.9</c:v>
                </c:pt>
                <c:pt idx="1">
                  <c:v>749662.41240000003</c:v>
                </c:pt>
                <c:pt idx="2">
                  <c:v>1758208.1352000001</c:v>
                </c:pt>
                <c:pt idx="3">
                  <c:v>0</c:v>
                </c:pt>
                <c:pt idx="4">
                  <c:v>0</c:v>
                </c:pt>
                <c:pt idx="5">
                  <c:v>0</c:v>
                </c:pt>
                <c:pt idx="6">
                  <c:v>0</c:v>
                </c:pt>
                <c:pt idx="7">
                  <c:v>0</c:v>
                </c:pt>
                <c:pt idx="8">
                  <c:v>0</c:v>
                </c:pt>
                <c:pt idx="9">
                  <c:v>0</c:v>
                </c:pt>
                <c:pt idx="10">
                  <c:v>0</c:v>
                </c:pt>
              </c:numCache>
            </c:numRef>
          </c:val>
          <c:extLst>
            <c:ext xmlns:c16="http://schemas.microsoft.com/office/drawing/2014/chart" uri="{C3380CC4-5D6E-409C-BE32-E72D297353CC}">
              <c16:uniqueId val="{00000000-50BC-467F-99C8-AB36936CB6E6}"/>
            </c:ext>
          </c:extLst>
        </c:ser>
        <c:ser>
          <c:idx val="1"/>
          <c:order val="1"/>
          <c:tx>
            <c:strRef>
              <c:f>'Estimations set up'!$AP$94</c:f>
              <c:strCache>
                <c:ptCount val="1"/>
                <c:pt idx="0">
                  <c:v>RUN </c:v>
                </c:pt>
              </c:strCache>
            </c:strRef>
          </c:tx>
          <c:spPr>
            <a:solidFill>
              <a:schemeClr val="accent1">
                <a:lumMod val="20000"/>
                <a:lumOff val="80000"/>
              </a:schemeClr>
            </a:solidFill>
            <a:ln>
              <a:noFill/>
            </a:ln>
            <a:effectLst/>
            <a:sp3d/>
          </c:spPr>
          <c:invertIfNegative val="0"/>
          <c:val>
            <c:numRef>
              <c:f>'Estimations set up'!$AP$95:$AP$105</c:f>
              <c:numCache>
                <c:formatCode>_-* #,##0\ "€"_-;\-* #,##0\ "€"_-;_-* "-"??\ "€"_-;_-@_-</c:formatCode>
                <c:ptCount val="11"/>
                <c:pt idx="0">
                  <c:v>0</c:v>
                </c:pt>
                <c:pt idx="1">
                  <c:v>0</c:v>
                </c:pt>
                <c:pt idx="2">
                  <c:v>0</c:v>
                </c:pt>
                <c:pt idx="3">
                  <c:v>1192228.9807999998</c:v>
                </c:pt>
                <c:pt idx="4">
                  <c:v>894171.73559999978</c:v>
                </c:pt>
                <c:pt idx="5">
                  <c:v>894171.73559999978</c:v>
                </c:pt>
                <c:pt idx="6">
                  <c:v>894171.73559999978</c:v>
                </c:pt>
                <c:pt idx="7">
                  <c:v>894171.73559999978</c:v>
                </c:pt>
                <c:pt idx="8">
                  <c:v>1192228.9807999998</c:v>
                </c:pt>
                <c:pt idx="9">
                  <c:v>894171.73559999978</c:v>
                </c:pt>
                <c:pt idx="10">
                  <c:v>894171.73559999978</c:v>
                </c:pt>
              </c:numCache>
            </c:numRef>
          </c:val>
          <c:extLst>
            <c:ext xmlns:c16="http://schemas.microsoft.com/office/drawing/2014/chart" uri="{C3380CC4-5D6E-409C-BE32-E72D297353CC}">
              <c16:uniqueId val="{00000001-50BC-467F-99C8-AB36936CB6E6}"/>
            </c:ext>
          </c:extLst>
        </c:ser>
        <c:ser>
          <c:idx val="2"/>
          <c:order val="2"/>
          <c:tx>
            <c:strRef>
              <c:f>'Estimations set up'!$AQ$94</c:f>
              <c:strCache>
                <c:ptCount val="1"/>
                <c:pt idx="0">
                  <c:v>Infra</c:v>
                </c:pt>
              </c:strCache>
            </c:strRef>
          </c:tx>
          <c:spPr>
            <a:solidFill>
              <a:schemeClr val="accent2">
                <a:lumMod val="40000"/>
                <a:lumOff val="60000"/>
              </a:schemeClr>
            </a:solidFill>
            <a:ln>
              <a:noFill/>
            </a:ln>
            <a:effectLst/>
            <a:sp3d/>
          </c:spPr>
          <c:invertIfNegative val="0"/>
          <c:val>
            <c:numRef>
              <c:f>'Estimations set up'!$AQ$95:$AQ$105</c:f>
              <c:numCache>
                <c:formatCode>_-* #,##0\ "€"_-;\-* #,##0\ "€"_-;_-* "-"??\ "€"_-;_-@_-</c:formatCode>
                <c:ptCount val="11"/>
                <c:pt idx="0">
                  <c:v>104000</c:v>
                </c:pt>
                <c:pt idx="1">
                  <c:v>208000</c:v>
                </c:pt>
                <c:pt idx="2">
                  <c:v>208000</c:v>
                </c:pt>
                <c:pt idx="3">
                  <c:v>300000</c:v>
                </c:pt>
                <c:pt idx="4">
                  <c:v>250000</c:v>
                </c:pt>
                <c:pt idx="5">
                  <c:v>250000</c:v>
                </c:pt>
                <c:pt idx="6">
                  <c:v>250000</c:v>
                </c:pt>
                <c:pt idx="7">
                  <c:v>250000</c:v>
                </c:pt>
                <c:pt idx="8">
                  <c:v>300000</c:v>
                </c:pt>
                <c:pt idx="9">
                  <c:v>250000</c:v>
                </c:pt>
                <c:pt idx="10">
                  <c:v>250000</c:v>
                </c:pt>
              </c:numCache>
            </c:numRef>
          </c:val>
          <c:extLst>
            <c:ext xmlns:c16="http://schemas.microsoft.com/office/drawing/2014/chart" uri="{C3380CC4-5D6E-409C-BE32-E72D297353CC}">
              <c16:uniqueId val="{00000002-50BC-467F-99C8-AB36936CB6E6}"/>
            </c:ext>
          </c:extLst>
        </c:ser>
        <c:dLbls>
          <c:showLegendKey val="0"/>
          <c:showVal val="0"/>
          <c:showCatName val="0"/>
          <c:showSerName val="0"/>
          <c:showPercent val="0"/>
          <c:showBubbleSize val="0"/>
        </c:dLbls>
        <c:gapWidth val="150"/>
        <c:shape val="box"/>
        <c:axId val="549844800"/>
        <c:axId val="549839040"/>
        <c:axId val="0"/>
      </c:bar3DChart>
      <c:catAx>
        <c:axId val="549844800"/>
        <c:scaling>
          <c:orientation val="minMax"/>
        </c:scaling>
        <c:delete val="1"/>
        <c:axPos val="b"/>
        <c:majorTickMark val="none"/>
        <c:minorTickMark val="none"/>
        <c:tickLblPos val="nextTo"/>
        <c:crossAx val="549839040"/>
        <c:crossesAt val="0"/>
        <c:auto val="1"/>
        <c:lblAlgn val="ctr"/>
        <c:lblOffset val="100"/>
        <c:noMultiLvlLbl val="0"/>
      </c:catAx>
      <c:valAx>
        <c:axId val="549839040"/>
        <c:scaling>
          <c:orientation val="minMax"/>
        </c:scaling>
        <c:delete val="0"/>
        <c:axPos val="l"/>
        <c:majorGridlines>
          <c:spPr>
            <a:ln w="9525" cap="flat" cmpd="sng" algn="ctr">
              <a:solidFill>
                <a:schemeClr val="tx1">
                  <a:lumMod val="15000"/>
                  <a:lumOff val="85000"/>
                </a:schemeClr>
              </a:solidFill>
              <a:round/>
            </a:ln>
            <a:effectLst/>
          </c:spPr>
        </c:majorGridlines>
        <c:numFmt formatCode="#,##0\ &quot;€&quot;"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fr-FR"/>
          </a:p>
        </c:txPr>
        <c:crossAx val="549844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ysClr val="windowText" lastClr="000000"/>
                </a:solidFill>
                <a:latin typeface="+mn-lt"/>
                <a:ea typeface="+mn-ea"/>
                <a:cs typeface="+mn-cs"/>
              </a:defRPr>
            </a:pPr>
            <a:endParaRPr lang="fr-FR"/>
          </a:p>
        </c:txPr>
      </c:dTable>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rtl="0">
              <a:defRPr sz="1400" b="0" i="0" u="none" strike="noStrike" kern="1200" spc="0" baseline="0">
                <a:solidFill>
                  <a:schemeClr val="tx1">
                    <a:lumMod val="65000"/>
                    <a:lumOff val="35000"/>
                  </a:schemeClr>
                </a:solidFill>
                <a:latin typeface="+mn-lt"/>
                <a:ea typeface="+mn-ea"/>
                <a:cs typeface="+mn-cs"/>
              </a:defRPr>
            </a:pPr>
            <a:r>
              <a:rPr lang="nl-NL" b="1" i="0">
                <a:effectLst/>
              </a:rPr>
              <a:t>Infrastructuren &amp; licenties</a:t>
            </a:r>
          </a:p>
          <a:p>
            <a:pPr rtl="0">
              <a:defRPr/>
            </a:pPr>
            <a:endParaRPr lang="fr-BE"/>
          </a:p>
        </c:rich>
      </c:tx>
      <c:layout/>
      <c:overlay val="0"/>
      <c:spPr>
        <a:noFill/>
        <a:ln>
          <a:noFill/>
        </a:ln>
        <a:effectLst/>
      </c:spPr>
      <c:txPr>
        <a:bodyPr rot="0" spcFirstLastPara="1" vertOverflow="ellipsis" vert="horz" wrap="square" anchor="ctr" anchorCtr="1"/>
        <a:lstStyle/>
        <a:p>
          <a:pPr rtl="0">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tx>
            <c:strRef>
              <c:f>'Estimations set up'!$AP$74</c:f>
              <c:strCache>
                <c:ptCount val="1"/>
                <c:pt idx="0">
                  <c:v>BUILD </c:v>
                </c:pt>
              </c:strCache>
            </c:strRef>
          </c:tx>
          <c:spPr>
            <a:solidFill>
              <a:srgbClr val="00B0F0"/>
            </a:solidFill>
            <a:ln>
              <a:noFill/>
            </a:ln>
            <a:effectLst/>
            <a:sp3d/>
          </c:spPr>
          <c:invertIfNegative val="0"/>
          <c:val>
            <c:numRef>
              <c:f>'Estimations set up'!$AP$75:$AP$85</c:f>
              <c:numCache>
                <c:formatCode>_-* #,##0\ "€"_-;\-* #,##0\ "€"_-;_-* "-"??\ "€"_-;_-@_-</c:formatCode>
                <c:ptCount val="11"/>
                <c:pt idx="0">
                  <c:v>4000</c:v>
                </c:pt>
                <c:pt idx="1">
                  <c:v>8000</c:v>
                </c:pt>
                <c:pt idx="2">
                  <c:v>8000</c:v>
                </c:pt>
              </c:numCache>
            </c:numRef>
          </c:val>
          <c:extLst>
            <c:ext xmlns:c16="http://schemas.microsoft.com/office/drawing/2014/chart" uri="{C3380CC4-5D6E-409C-BE32-E72D297353CC}">
              <c16:uniqueId val="{00000000-F019-459F-83C7-FE1D7EA949C7}"/>
            </c:ext>
          </c:extLst>
        </c:ser>
        <c:ser>
          <c:idx val="1"/>
          <c:order val="1"/>
          <c:tx>
            <c:strRef>
              <c:f>'Estimations set up'!$AQ$74</c:f>
              <c:strCache>
                <c:ptCount val="1"/>
                <c:pt idx="0">
                  <c:v>RUN </c:v>
                </c:pt>
              </c:strCache>
            </c:strRef>
          </c:tx>
          <c:spPr>
            <a:solidFill>
              <a:schemeClr val="bg2">
                <a:lumMod val="90000"/>
              </a:schemeClr>
            </a:solidFill>
            <a:ln>
              <a:noFill/>
            </a:ln>
            <a:effectLst/>
            <a:sp3d/>
          </c:spPr>
          <c:invertIfNegative val="0"/>
          <c:val>
            <c:numRef>
              <c:f>'Estimations set up'!$AQ$75:$AQ$85</c:f>
              <c:numCache>
                <c:formatCode>_-* #,##0\ "€"_-;\-* #,##0\ "€"_-;_-* "-"??\ "€"_-;_-@_-</c:formatCode>
                <c:ptCount val="11"/>
                <c:pt idx="0">
                  <c:v>100000</c:v>
                </c:pt>
                <c:pt idx="1">
                  <c:v>200000</c:v>
                </c:pt>
                <c:pt idx="2">
                  <c:v>200000</c:v>
                </c:pt>
                <c:pt idx="3">
                  <c:v>300000</c:v>
                </c:pt>
                <c:pt idx="4">
                  <c:v>250000</c:v>
                </c:pt>
                <c:pt idx="5">
                  <c:v>250000</c:v>
                </c:pt>
                <c:pt idx="6">
                  <c:v>250000</c:v>
                </c:pt>
                <c:pt idx="7">
                  <c:v>250000</c:v>
                </c:pt>
                <c:pt idx="8">
                  <c:v>300000</c:v>
                </c:pt>
                <c:pt idx="9">
                  <c:v>250000</c:v>
                </c:pt>
                <c:pt idx="10">
                  <c:v>250000</c:v>
                </c:pt>
              </c:numCache>
            </c:numRef>
          </c:val>
          <c:extLst>
            <c:ext xmlns:c16="http://schemas.microsoft.com/office/drawing/2014/chart" uri="{C3380CC4-5D6E-409C-BE32-E72D297353CC}">
              <c16:uniqueId val="{00000001-F019-459F-83C7-FE1D7EA949C7}"/>
            </c:ext>
          </c:extLst>
        </c:ser>
        <c:dLbls>
          <c:showLegendKey val="0"/>
          <c:showVal val="0"/>
          <c:showCatName val="0"/>
          <c:showSerName val="0"/>
          <c:showPercent val="0"/>
          <c:showBubbleSize val="0"/>
        </c:dLbls>
        <c:gapWidth val="150"/>
        <c:shape val="box"/>
        <c:axId val="992199992"/>
        <c:axId val="992195672"/>
        <c:axId val="0"/>
      </c:bar3DChart>
      <c:catAx>
        <c:axId val="992199992"/>
        <c:scaling>
          <c:orientation val="minMax"/>
        </c:scaling>
        <c:delete val="0"/>
        <c:axPos val="b"/>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992195672"/>
        <c:crosses val="autoZero"/>
        <c:auto val="1"/>
        <c:lblAlgn val="ctr"/>
        <c:lblOffset val="100"/>
        <c:noMultiLvlLbl val="0"/>
      </c:catAx>
      <c:valAx>
        <c:axId val="992195672"/>
        <c:scaling>
          <c:orientation val="minMax"/>
        </c:scaling>
        <c:delete val="0"/>
        <c:axPos val="l"/>
        <c:majorGridlines>
          <c:spPr>
            <a:ln w="9525" cap="flat" cmpd="sng" algn="ctr">
              <a:solidFill>
                <a:schemeClr val="tx1">
                  <a:lumMod val="15000"/>
                  <a:lumOff val="85000"/>
                </a:schemeClr>
              </a:solidFill>
              <a:round/>
            </a:ln>
            <a:effectLst/>
          </c:spPr>
        </c:majorGridlines>
        <c:numFmt formatCode="_-* #,##0\ &quot;€&quot;_-;\-* #,##0\ &quot;€&quot;_-;_-* &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992199992"/>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fr-FR"/>
          </a:p>
        </c:txPr>
      </c:dTable>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45</xdr:col>
      <xdr:colOff>102870</xdr:colOff>
      <xdr:row>0</xdr:row>
      <xdr:rowOff>97155</xdr:rowOff>
    </xdr:from>
    <xdr:to>
      <xdr:col>54</xdr:col>
      <xdr:colOff>438150</xdr:colOff>
      <xdr:row>24</xdr:row>
      <xdr:rowOff>47625</xdr:rowOff>
    </xdr:to>
    <xdr:graphicFrame macro="">
      <xdr:nvGraphicFramePr>
        <xdr:cNvPr id="2" name="Graphique 1">
          <a:extLst>
            <a:ext uri="{FF2B5EF4-FFF2-40B4-BE49-F238E27FC236}">
              <a16:creationId xmlns:a16="http://schemas.microsoft.com/office/drawing/2014/main" id="{9A633B85-C8DC-A5BE-765C-95BB51FC05E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45</xdr:col>
      <xdr:colOff>102870</xdr:colOff>
      <xdr:row>24</xdr:row>
      <xdr:rowOff>161925</xdr:rowOff>
    </xdr:from>
    <xdr:to>
      <xdr:col>56</xdr:col>
      <xdr:colOff>167640</xdr:colOff>
      <xdr:row>48</xdr:row>
      <xdr:rowOff>110490</xdr:rowOff>
    </xdr:to>
    <xdr:graphicFrame macro="">
      <xdr:nvGraphicFramePr>
        <xdr:cNvPr id="3" name="Graphique 2">
          <a:extLst>
            <a:ext uri="{FF2B5EF4-FFF2-40B4-BE49-F238E27FC236}">
              <a16:creationId xmlns:a16="http://schemas.microsoft.com/office/drawing/2014/main" id="{809F3722-D06D-8B1A-3832-5E6C81B50FB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45</xdr:col>
      <xdr:colOff>732471</xdr:colOff>
      <xdr:row>50</xdr:row>
      <xdr:rowOff>18096</xdr:rowOff>
    </xdr:from>
    <xdr:to>
      <xdr:col>53</xdr:col>
      <xdr:colOff>7619</xdr:colOff>
      <xdr:row>67</xdr:row>
      <xdr:rowOff>11429</xdr:rowOff>
    </xdr:to>
    <xdr:graphicFrame macro="">
      <xdr:nvGraphicFramePr>
        <xdr:cNvPr id="4" name="Graphique 3">
          <a:extLst>
            <a:ext uri="{FF2B5EF4-FFF2-40B4-BE49-F238E27FC236}">
              <a16:creationId xmlns:a16="http://schemas.microsoft.com/office/drawing/2014/main" id="{9F2F75A3-519E-18EA-53F6-2EE2491E494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45</xdr:col>
      <xdr:colOff>478155</xdr:colOff>
      <xdr:row>86</xdr:row>
      <xdr:rowOff>85725</xdr:rowOff>
    </xdr:from>
    <xdr:to>
      <xdr:col>54</xdr:col>
      <xdr:colOff>387668</xdr:colOff>
      <xdr:row>108</xdr:row>
      <xdr:rowOff>113347</xdr:rowOff>
    </xdr:to>
    <xdr:graphicFrame macro="">
      <xdr:nvGraphicFramePr>
        <xdr:cNvPr id="6" name="Graphique 5">
          <a:extLst>
            <a:ext uri="{FF2B5EF4-FFF2-40B4-BE49-F238E27FC236}">
              <a16:creationId xmlns:a16="http://schemas.microsoft.com/office/drawing/2014/main" id="{BA11ECC6-7EB8-A88D-BECB-4607FF24511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45</xdr:col>
      <xdr:colOff>475436</xdr:colOff>
      <xdr:row>69</xdr:row>
      <xdr:rowOff>6511</xdr:rowOff>
    </xdr:from>
    <xdr:to>
      <xdr:col>55</xdr:col>
      <xdr:colOff>26051</xdr:colOff>
      <xdr:row>87</xdr:row>
      <xdr:rowOff>58615</xdr:rowOff>
    </xdr:to>
    <xdr:graphicFrame macro="">
      <xdr:nvGraphicFramePr>
        <xdr:cNvPr id="8" name="Graphique 7">
          <a:extLst>
            <a:ext uri="{FF2B5EF4-FFF2-40B4-BE49-F238E27FC236}">
              <a16:creationId xmlns:a16="http://schemas.microsoft.com/office/drawing/2014/main" id="{25891B46-D796-32F6-6036-6E488B8752B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persons/person.xml><?xml version="1.0" encoding="utf-8"?>
<personList xmlns="http://schemas.microsoft.com/office/spreadsheetml/2018/threadedcomments" xmlns:x="http://schemas.openxmlformats.org/spreadsheetml/2006/main">
  <person displayName="Alexia" id="{742F8E1D-BAA2-4027-842B-2705888332F5}" userId="S::P70744@nrb.be::b76892fb-b1c6-4416-8457-d0306e9fc952" providerId="AD"/>
</personList>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Q4" dT="2023-10-02T08:42:23.59" personId="{742F8E1D-BAA2-4027-842B-2705888332F5}" id="{D5D2FC51-D8DD-410E-9CE0-F3ABC48EC448}">
    <text>Le run est inclus dans le build</text>
  </threadedComment>
</ThreadedComment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3"/>
  <sheetViews>
    <sheetView workbookViewId="0">
      <selection sqref="A1:XFD1048576"/>
    </sheetView>
  </sheetViews>
  <sheetFormatPr baseColWidth="10" defaultColWidth="11.42578125" defaultRowHeight="15" x14ac:dyDescent="0.25"/>
  <cols>
    <col min="3" max="3" width="55.140625" customWidth="1"/>
    <col min="4" max="4" width="21.7109375" customWidth="1"/>
    <col min="5" max="5" width="16.7109375" customWidth="1"/>
    <col min="9" max="9" width="12.7109375" style="8" bestFit="1" customWidth="1"/>
    <col min="10" max="17" width="11.7109375" bestFit="1" customWidth="1"/>
    <col min="18" max="18" width="0" hidden="1" customWidth="1"/>
  </cols>
  <sheetData>
    <row r="1" spans="1:30" x14ac:dyDescent="0.25">
      <c r="I1" s="8" t="s">
        <v>0</v>
      </c>
      <c r="J1">
        <v>2</v>
      </c>
      <c r="K1">
        <v>1</v>
      </c>
      <c r="L1">
        <v>2</v>
      </c>
      <c r="M1">
        <v>3</v>
      </c>
      <c r="N1">
        <v>3</v>
      </c>
      <c r="O1">
        <v>4</v>
      </c>
      <c r="P1">
        <v>5</v>
      </c>
      <c r="S1" t="s">
        <v>1</v>
      </c>
      <c r="T1">
        <v>4</v>
      </c>
    </row>
    <row r="2" spans="1:30" x14ac:dyDescent="0.25">
      <c r="A2" s="1"/>
      <c r="B2" s="1"/>
      <c r="C2" s="1"/>
      <c r="D2" s="1"/>
      <c r="E2" s="1"/>
      <c r="F2" s="1"/>
      <c r="G2" s="1"/>
      <c r="H2" s="1"/>
      <c r="I2" s="9"/>
      <c r="J2" t="s">
        <v>2</v>
      </c>
      <c r="K2" t="s">
        <v>3</v>
      </c>
      <c r="L2" t="s">
        <v>3</v>
      </c>
      <c r="M2" t="s">
        <v>2</v>
      </c>
      <c r="N2" t="s">
        <v>2</v>
      </c>
      <c r="O2" t="s">
        <v>2</v>
      </c>
      <c r="P2" t="s">
        <v>2</v>
      </c>
      <c r="Q2" t="s">
        <v>2</v>
      </c>
    </row>
    <row r="3" spans="1:30" x14ac:dyDescent="0.25">
      <c r="A3" s="1"/>
      <c r="B3" s="1"/>
      <c r="C3" s="1"/>
      <c r="D3" s="1"/>
      <c r="E3" s="1"/>
      <c r="F3" s="1"/>
      <c r="G3" s="1"/>
      <c r="H3" s="1"/>
      <c r="I3" s="9" t="s">
        <v>4</v>
      </c>
      <c r="J3" s="2">
        <v>0.4</v>
      </c>
      <c r="K3" s="2">
        <v>0.5</v>
      </c>
      <c r="L3" s="2">
        <v>0.4</v>
      </c>
      <c r="M3" s="2">
        <v>0.25</v>
      </c>
      <c r="N3" s="2">
        <v>0.4</v>
      </c>
      <c r="O3" s="2">
        <v>1</v>
      </c>
      <c r="P3" s="2">
        <v>1</v>
      </c>
      <c r="Q3" s="2">
        <v>0.2</v>
      </c>
    </row>
    <row r="4" spans="1:30" x14ac:dyDescent="0.25">
      <c r="A4" s="1"/>
      <c r="B4" s="1"/>
      <c r="C4" s="1"/>
      <c r="D4" s="1"/>
      <c r="E4" s="1"/>
      <c r="F4" s="1"/>
      <c r="G4" s="1"/>
      <c r="H4" s="1"/>
      <c r="I4" s="9" t="s">
        <v>5</v>
      </c>
      <c r="J4" s="3">
        <v>817.08</v>
      </c>
      <c r="K4" s="3">
        <v>979.8</v>
      </c>
      <c r="L4" s="3">
        <v>811.8</v>
      </c>
      <c r="M4" s="3">
        <v>1176.1199999999999</v>
      </c>
      <c r="N4" s="3">
        <v>815.76</v>
      </c>
      <c r="O4" s="3">
        <v>815.76</v>
      </c>
      <c r="P4" s="3">
        <v>708.84</v>
      </c>
      <c r="Q4" s="3">
        <v>1015.08</v>
      </c>
      <c r="R4" s="4"/>
      <c r="S4" t="s">
        <v>0</v>
      </c>
      <c r="T4" s="4"/>
      <c r="U4" s="4"/>
      <c r="V4" s="4"/>
      <c r="W4" s="4"/>
      <c r="X4" s="4"/>
      <c r="Y4" s="4"/>
      <c r="Z4" s="4"/>
      <c r="AA4" s="4"/>
      <c r="AB4" s="4"/>
      <c r="AC4" s="4"/>
      <c r="AD4" s="4"/>
    </row>
    <row r="5" spans="1:30" s="5" customFormat="1" x14ac:dyDescent="0.25">
      <c r="A5" s="5" t="s">
        <v>6</v>
      </c>
      <c r="B5" s="5" t="s">
        <v>7</v>
      </c>
      <c r="C5" s="5" t="s">
        <v>8</v>
      </c>
      <c r="D5" s="5" t="s">
        <v>9</v>
      </c>
      <c r="E5" s="5" t="s">
        <v>10</v>
      </c>
      <c r="F5" s="5" t="s">
        <v>11</v>
      </c>
      <c r="G5" s="5" t="s">
        <v>12</v>
      </c>
      <c r="H5" s="5" t="s">
        <v>13</v>
      </c>
      <c r="I5" s="10" t="s">
        <v>14</v>
      </c>
      <c r="J5" s="5" t="s">
        <v>15</v>
      </c>
      <c r="K5" s="5" t="s">
        <v>16</v>
      </c>
      <c r="L5" s="5" t="s">
        <v>17</v>
      </c>
      <c r="M5" s="5" t="s">
        <v>18</v>
      </c>
      <c r="N5" s="5" t="s">
        <v>19</v>
      </c>
      <c r="O5" s="5" t="s">
        <v>20</v>
      </c>
      <c r="P5" s="5" t="s">
        <v>21</v>
      </c>
      <c r="Q5" s="5" t="s">
        <v>22</v>
      </c>
      <c r="S5" s="5">
        <v>1</v>
      </c>
      <c r="T5" s="5">
        <v>2</v>
      </c>
      <c r="U5" s="5">
        <v>3</v>
      </c>
      <c r="V5" s="5">
        <v>4</v>
      </c>
      <c r="W5" s="5">
        <v>5</v>
      </c>
      <c r="X5" s="5" t="s">
        <v>23</v>
      </c>
      <c r="Y5" s="5" t="s">
        <v>24</v>
      </c>
    </row>
    <row r="6" spans="1:30" x14ac:dyDescent="0.25">
      <c r="A6" t="s">
        <v>25</v>
      </c>
      <c r="B6" t="s">
        <v>26</v>
      </c>
      <c r="C6" t="s">
        <v>27</v>
      </c>
      <c r="E6" t="s">
        <v>28</v>
      </c>
      <c r="F6">
        <v>20</v>
      </c>
      <c r="G6">
        <v>20</v>
      </c>
      <c r="H6">
        <v>148</v>
      </c>
      <c r="I6" s="8">
        <v>123283.68000000001</v>
      </c>
      <c r="J6">
        <v>16</v>
      </c>
      <c r="K6">
        <v>10</v>
      </c>
      <c r="L6">
        <v>8</v>
      </c>
      <c r="M6">
        <v>10</v>
      </c>
      <c r="N6">
        <v>16</v>
      </c>
      <c r="O6">
        <v>40</v>
      </c>
      <c r="P6">
        <v>40</v>
      </c>
      <c r="Q6">
        <v>8</v>
      </c>
      <c r="R6" t="s">
        <v>29</v>
      </c>
      <c r="S6">
        <v>2.5</v>
      </c>
      <c r="T6">
        <v>6</v>
      </c>
      <c r="U6">
        <v>6.5</v>
      </c>
      <c r="V6">
        <v>10</v>
      </c>
      <c r="W6">
        <v>10</v>
      </c>
      <c r="X6">
        <v>35</v>
      </c>
      <c r="Y6" s="6">
        <v>8.1395348837209305</v>
      </c>
    </row>
    <row r="7" spans="1:30" s="8" customFormat="1" hidden="1" x14ac:dyDescent="0.25">
      <c r="A7" s="8" t="s">
        <v>25</v>
      </c>
      <c r="J7" s="8">
        <v>13073.28</v>
      </c>
      <c r="K7" s="8">
        <v>9798</v>
      </c>
      <c r="L7" s="8">
        <v>6494.4</v>
      </c>
      <c r="M7" s="8">
        <v>11761.199999999999</v>
      </c>
      <c r="N7" s="8">
        <v>13052.16</v>
      </c>
      <c r="O7" s="8">
        <v>32630.400000000001</v>
      </c>
      <c r="P7" s="8">
        <v>28353.600000000002</v>
      </c>
      <c r="Q7" s="8">
        <v>8120.64</v>
      </c>
      <c r="R7" s="8" t="s">
        <v>30</v>
      </c>
    </row>
    <row r="8" spans="1:30" x14ac:dyDescent="0.25">
      <c r="A8" t="s">
        <v>25</v>
      </c>
      <c r="B8" t="s">
        <v>31</v>
      </c>
      <c r="C8" t="s">
        <v>32</v>
      </c>
      <c r="E8" t="s">
        <v>33</v>
      </c>
      <c r="F8">
        <v>10</v>
      </c>
      <c r="G8">
        <v>20</v>
      </c>
      <c r="H8">
        <v>106.5</v>
      </c>
      <c r="I8" s="8">
        <v>88389.659999999989</v>
      </c>
      <c r="J8">
        <v>12</v>
      </c>
      <c r="K8">
        <v>5</v>
      </c>
      <c r="L8">
        <v>4</v>
      </c>
      <c r="M8">
        <v>7.5</v>
      </c>
      <c r="N8">
        <v>12</v>
      </c>
      <c r="O8">
        <v>30</v>
      </c>
      <c r="P8">
        <v>30</v>
      </c>
      <c r="Q8">
        <v>6</v>
      </c>
      <c r="R8" t="s">
        <v>29</v>
      </c>
      <c r="S8">
        <v>1.25</v>
      </c>
      <c r="T8">
        <v>4</v>
      </c>
      <c r="U8">
        <v>4.875</v>
      </c>
      <c r="V8">
        <v>7.5</v>
      </c>
      <c r="W8">
        <v>7.5</v>
      </c>
      <c r="X8">
        <v>25.125</v>
      </c>
      <c r="Y8" s="6">
        <v>5.8430232558139537</v>
      </c>
    </row>
    <row r="9" spans="1:30" s="8" customFormat="1" hidden="1" x14ac:dyDescent="0.25">
      <c r="A9" s="8" t="s">
        <v>25</v>
      </c>
      <c r="J9" s="8">
        <v>9804.9600000000009</v>
      </c>
      <c r="K9" s="8">
        <v>4899</v>
      </c>
      <c r="L9" s="8">
        <v>3247.2</v>
      </c>
      <c r="M9" s="8">
        <v>8820.9</v>
      </c>
      <c r="N9" s="8">
        <v>9789.119999999999</v>
      </c>
      <c r="O9" s="8">
        <v>24472.799999999999</v>
      </c>
      <c r="P9" s="8">
        <v>21265.200000000001</v>
      </c>
      <c r="Q9" s="8">
        <v>6090.4800000000005</v>
      </c>
      <c r="R9" s="8" t="s">
        <v>30</v>
      </c>
    </row>
    <row r="10" spans="1:30" x14ac:dyDescent="0.25">
      <c r="A10" t="s">
        <v>25</v>
      </c>
      <c r="B10" t="s">
        <v>34</v>
      </c>
      <c r="C10" t="s">
        <v>35</v>
      </c>
      <c r="D10" t="s">
        <v>36</v>
      </c>
      <c r="F10">
        <v>5</v>
      </c>
      <c r="G10">
        <v>5</v>
      </c>
      <c r="H10">
        <v>37</v>
      </c>
      <c r="I10" s="8">
        <v>30820.920000000002</v>
      </c>
      <c r="J10">
        <v>4</v>
      </c>
      <c r="K10">
        <v>2.5</v>
      </c>
      <c r="L10">
        <v>2</v>
      </c>
      <c r="M10">
        <v>2.5</v>
      </c>
      <c r="N10">
        <v>4</v>
      </c>
      <c r="O10">
        <v>10</v>
      </c>
      <c r="P10">
        <v>10</v>
      </c>
      <c r="Q10">
        <v>2</v>
      </c>
      <c r="R10" t="s">
        <v>29</v>
      </c>
      <c r="S10">
        <v>0.625</v>
      </c>
      <c r="T10">
        <v>1.5</v>
      </c>
      <c r="U10">
        <v>1.625</v>
      </c>
      <c r="V10">
        <v>2.5</v>
      </c>
      <c r="W10">
        <v>2.5</v>
      </c>
      <c r="X10">
        <v>8.75</v>
      </c>
      <c r="Y10" s="6">
        <v>2.0348837209302326</v>
      </c>
    </row>
    <row r="11" spans="1:30" s="8" customFormat="1" hidden="1" x14ac:dyDescent="0.25">
      <c r="A11" s="8" t="s">
        <v>25</v>
      </c>
      <c r="J11" s="8">
        <v>3268.32</v>
      </c>
      <c r="K11" s="8">
        <v>2449.5</v>
      </c>
      <c r="L11" s="8">
        <v>1623.6</v>
      </c>
      <c r="M11" s="8">
        <v>2940.2999999999997</v>
      </c>
      <c r="N11" s="8">
        <v>3263.04</v>
      </c>
      <c r="O11" s="8">
        <v>8157.6</v>
      </c>
      <c r="P11" s="8">
        <v>7088.4000000000005</v>
      </c>
      <c r="Q11" s="8">
        <v>2030.16</v>
      </c>
      <c r="R11" s="8" t="s">
        <v>30</v>
      </c>
    </row>
    <row r="12" spans="1:30" x14ac:dyDescent="0.25">
      <c r="A12" t="s">
        <v>25</v>
      </c>
      <c r="B12" t="s">
        <v>37</v>
      </c>
      <c r="C12" t="s">
        <v>38</v>
      </c>
      <c r="D12" t="s">
        <v>39</v>
      </c>
      <c r="E12" t="s">
        <v>40</v>
      </c>
      <c r="F12">
        <v>30</v>
      </c>
      <c r="G12">
        <v>30</v>
      </c>
      <c r="H12">
        <v>222</v>
      </c>
      <c r="I12" s="8">
        <v>184925.52</v>
      </c>
      <c r="J12">
        <v>24</v>
      </c>
      <c r="K12">
        <v>15</v>
      </c>
      <c r="L12">
        <v>12</v>
      </c>
      <c r="M12">
        <v>15</v>
      </c>
      <c r="N12">
        <v>24</v>
      </c>
      <c r="O12">
        <v>60</v>
      </c>
      <c r="P12">
        <v>60</v>
      </c>
      <c r="Q12">
        <v>12</v>
      </c>
      <c r="R12" t="s">
        <v>29</v>
      </c>
      <c r="S12">
        <v>3.75</v>
      </c>
      <c r="T12">
        <v>9</v>
      </c>
      <c r="U12">
        <v>9.75</v>
      </c>
      <c r="V12">
        <v>15</v>
      </c>
      <c r="W12">
        <v>15</v>
      </c>
      <c r="X12">
        <v>52.5</v>
      </c>
      <c r="Y12" s="6">
        <v>12.209302325581396</v>
      </c>
    </row>
    <row r="13" spans="1:30" s="8" customFormat="1" hidden="1" x14ac:dyDescent="0.25">
      <c r="A13" s="8" t="s">
        <v>25</v>
      </c>
      <c r="J13" s="8">
        <v>19609.920000000002</v>
      </c>
      <c r="K13" s="8">
        <v>14697</v>
      </c>
      <c r="L13" s="8">
        <v>9741.5999999999985</v>
      </c>
      <c r="M13" s="8">
        <v>17641.8</v>
      </c>
      <c r="N13" s="8">
        <v>19578.239999999998</v>
      </c>
      <c r="O13" s="8">
        <v>48945.599999999999</v>
      </c>
      <c r="P13" s="8">
        <v>42530.400000000001</v>
      </c>
      <c r="Q13" s="8">
        <v>12180.960000000001</v>
      </c>
      <c r="R13" s="8" t="s">
        <v>30</v>
      </c>
    </row>
    <row r="14" spans="1:30" x14ac:dyDescent="0.25">
      <c r="A14" t="s">
        <v>25</v>
      </c>
      <c r="B14" t="s">
        <v>41</v>
      </c>
      <c r="C14" t="s">
        <v>42</v>
      </c>
      <c r="D14" t="s">
        <v>43</v>
      </c>
      <c r="E14" t="s">
        <v>44</v>
      </c>
      <c r="F14">
        <v>20</v>
      </c>
      <c r="G14">
        <v>20</v>
      </c>
      <c r="H14">
        <v>148</v>
      </c>
      <c r="I14" s="8">
        <v>123283.68000000001</v>
      </c>
      <c r="J14">
        <v>16</v>
      </c>
      <c r="K14">
        <v>10</v>
      </c>
      <c r="L14">
        <v>8</v>
      </c>
      <c r="M14">
        <v>10</v>
      </c>
      <c r="N14">
        <v>16</v>
      </c>
      <c r="O14">
        <v>40</v>
      </c>
      <c r="P14">
        <v>40</v>
      </c>
      <c r="Q14">
        <v>8</v>
      </c>
      <c r="R14" t="s">
        <v>29</v>
      </c>
      <c r="S14">
        <v>2.5</v>
      </c>
      <c r="T14">
        <v>6</v>
      </c>
      <c r="U14">
        <v>6.5</v>
      </c>
      <c r="V14">
        <v>10</v>
      </c>
      <c r="W14">
        <v>10</v>
      </c>
      <c r="X14">
        <v>35</v>
      </c>
      <c r="Y14" s="6">
        <v>8.1395348837209305</v>
      </c>
    </row>
    <row r="15" spans="1:30" s="8" customFormat="1" hidden="1" x14ac:dyDescent="0.25">
      <c r="A15" s="8" t="s">
        <v>25</v>
      </c>
      <c r="J15" s="8">
        <v>13073.28</v>
      </c>
      <c r="K15" s="8">
        <v>9798</v>
      </c>
      <c r="L15" s="8">
        <v>6494.4</v>
      </c>
      <c r="M15" s="8">
        <v>11761.199999999999</v>
      </c>
      <c r="N15" s="8">
        <v>13052.16</v>
      </c>
      <c r="O15" s="8">
        <v>32630.400000000001</v>
      </c>
      <c r="P15" s="8">
        <v>28353.600000000002</v>
      </c>
      <c r="Q15" s="8">
        <v>8120.64</v>
      </c>
      <c r="R15" s="8" t="s">
        <v>30</v>
      </c>
    </row>
    <row r="16" spans="1:30" x14ac:dyDescent="0.25">
      <c r="A16" t="s">
        <v>25</v>
      </c>
      <c r="B16" t="s">
        <v>45</v>
      </c>
      <c r="C16" t="s">
        <v>46</v>
      </c>
      <c r="D16" t="s">
        <v>47</v>
      </c>
      <c r="F16">
        <v>10</v>
      </c>
      <c r="G16">
        <v>15</v>
      </c>
      <c r="H16">
        <v>90.25</v>
      </c>
      <c r="I16" s="8">
        <v>75015.75</v>
      </c>
      <c r="J16">
        <v>10</v>
      </c>
      <c r="K16">
        <v>5</v>
      </c>
      <c r="L16">
        <v>4</v>
      </c>
      <c r="M16">
        <v>6.25</v>
      </c>
      <c r="N16">
        <v>10</v>
      </c>
      <c r="O16">
        <v>25</v>
      </c>
      <c r="P16">
        <v>25</v>
      </c>
      <c r="Q16">
        <v>5</v>
      </c>
      <c r="R16" t="s">
        <v>29</v>
      </c>
      <c r="S16">
        <v>1.25</v>
      </c>
      <c r="T16">
        <v>3.5</v>
      </c>
      <c r="U16">
        <v>4.0625</v>
      </c>
      <c r="V16">
        <v>6.25</v>
      </c>
      <c r="W16">
        <v>6.25</v>
      </c>
      <c r="X16">
        <v>21.3125</v>
      </c>
      <c r="Y16" s="6">
        <v>4.9563953488372094</v>
      </c>
    </row>
    <row r="17" spans="1:25" s="8" customFormat="1" hidden="1" x14ac:dyDescent="0.25">
      <c r="A17" s="8" t="s">
        <v>25</v>
      </c>
      <c r="J17" s="8">
        <v>8170.8</v>
      </c>
      <c r="K17" s="8">
        <v>4899</v>
      </c>
      <c r="L17" s="8">
        <v>3247.2</v>
      </c>
      <c r="M17" s="8">
        <v>7350.7499999999991</v>
      </c>
      <c r="N17" s="8">
        <v>8157.6</v>
      </c>
      <c r="O17" s="8">
        <v>20394</v>
      </c>
      <c r="P17" s="8">
        <v>17721</v>
      </c>
      <c r="Q17" s="8">
        <v>5075.4000000000005</v>
      </c>
      <c r="R17" s="8" t="s">
        <v>30</v>
      </c>
    </row>
    <row r="18" spans="1:25" x14ac:dyDescent="0.25">
      <c r="A18" t="s">
        <v>25</v>
      </c>
      <c r="B18" t="s">
        <v>48</v>
      </c>
      <c r="C18" t="s">
        <v>49</v>
      </c>
      <c r="D18" t="s">
        <v>50</v>
      </c>
      <c r="F18">
        <v>0</v>
      </c>
      <c r="G18">
        <v>6</v>
      </c>
      <c r="H18">
        <v>19.5</v>
      </c>
      <c r="I18" s="8">
        <v>16048.692000000001</v>
      </c>
      <c r="J18">
        <v>2.4000000000000004</v>
      </c>
      <c r="K18">
        <v>0</v>
      </c>
      <c r="L18">
        <v>0</v>
      </c>
      <c r="M18">
        <v>1.5</v>
      </c>
      <c r="N18">
        <v>2.4000000000000004</v>
      </c>
      <c r="O18">
        <v>6</v>
      </c>
      <c r="P18">
        <v>6</v>
      </c>
      <c r="Q18">
        <v>1.2000000000000002</v>
      </c>
      <c r="R18" t="s">
        <v>29</v>
      </c>
      <c r="S18">
        <v>0</v>
      </c>
      <c r="T18">
        <v>0.60000000000000009</v>
      </c>
      <c r="U18">
        <v>0.97500000000000009</v>
      </c>
      <c r="V18">
        <v>1.5</v>
      </c>
      <c r="W18">
        <v>1.5</v>
      </c>
      <c r="X18">
        <v>4.5750000000000002</v>
      </c>
      <c r="Y18" s="6">
        <v>1.0639534883720931</v>
      </c>
    </row>
    <row r="19" spans="1:25" s="8" customFormat="1" hidden="1" x14ac:dyDescent="0.25">
      <c r="A19" s="8" t="s">
        <v>25</v>
      </c>
      <c r="J19" s="8">
        <v>1960.9920000000004</v>
      </c>
      <c r="K19" s="8">
        <v>0</v>
      </c>
      <c r="L19" s="8">
        <v>0</v>
      </c>
      <c r="M19" s="8">
        <v>1764.1799999999998</v>
      </c>
      <c r="N19" s="8">
        <v>1957.8240000000003</v>
      </c>
      <c r="O19" s="8">
        <v>4894.5599999999995</v>
      </c>
      <c r="P19" s="8">
        <v>4253.04</v>
      </c>
      <c r="Q19" s="8">
        <v>1218.0960000000002</v>
      </c>
      <c r="R19" s="8" t="s">
        <v>30</v>
      </c>
    </row>
    <row r="20" spans="1:25" x14ac:dyDescent="0.25">
      <c r="A20" t="s">
        <v>25</v>
      </c>
      <c r="B20" t="s">
        <v>51</v>
      </c>
      <c r="C20" t="s">
        <v>52</v>
      </c>
      <c r="D20" t="s">
        <v>53</v>
      </c>
      <c r="E20" t="s">
        <v>54</v>
      </c>
      <c r="F20">
        <v>0</v>
      </c>
      <c r="G20">
        <v>10</v>
      </c>
      <c r="H20">
        <v>32.5</v>
      </c>
      <c r="I20" s="8">
        <v>26747.820000000003</v>
      </c>
      <c r="J20">
        <v>4</v>
      </c>
      <c r="K20">
        <v>0</v>
      </c>
      <c r="L20">
        <v>0</v>
      </c>
      <c r="M20">
        <v>2.5</v>
      </c>
      <c r="N20">
        <v>4</v>
      </c>
      <c r="O20">
        <v>10</v>
      </c>
      <c r="P20">
        <v>10</v>
      </c>
      <c r="Q20">
        <v>2</v>
      </c>
      <c r="R20" t="s">
        <v>29</v>
      </c>
      <c r="S20">
        <v>0</v>
      </c>
      <c r="T20">
        <v>1</v>
      </c>
      <c r="U20">
        <v>1.625</v>
      </c>
      <c r="V20">
        <v>2.5</v>
      </c>
      <c r="W20">
        <v>2.5</v>
      </c>
      <c r="X20">
        <v>7.625</v>
      </c>
      <c r="Y20" s="6">
        <v>1.7732558139534884</v>
      </c>
    </row>
    <row r="21" spans="1:25" s="8" customFormat="1" hidden="1" x14ac:dyDescent="0.25">
      <c r="A21" s="8" t="s">
        <v>25</v>
      </c>
      <c r="J21" s="8">
        <v>3268.32</v>
      </c>
      <c r="K21" s="8">
        <v>0</v>
      </c>
      <c r="L21" s="8">
        <v>0</v>
      </c>
      <c r="M21" s="8">
        <v>2940.2999999999997</v>
      </c>
      <c r="N21" s="8">
        <v>3263.04</v>
      </c>
      <c r="O21" s="8">
        <v>8157.6</v>
      </c>
      <c r="P21" s="8">
        <v>7088.4000000000005</v>
      </c>
      <c r="Q21" s="8">
        <v>2030.16</v>
      </c>
      <c r="R21" s="8" t="s">
        <v>30</v>
      </c>
    </row>
    <row r="22" spans="1:25" x14ac:dyDescent="0.25">
      <c r="A22" t="s">
        <v>25</v>
      </c>
      <c r="B22" t="s">
        <v>55</v>
      </c>
      <c r="C22" t="s">
        <v>56</v>
      </c>
      <c r="D22" t="s">
        <v>57</v>
      </c>
      <c r="E22" t="s">
        <v>58</v>
      </c>
      <c r="F22">
        <v>0</v>
      </c>
      <c r="G22">
        <v>0</v>
      </c>
      <c r="H22">
        <v>0</v>
      </c>
      <c r="I22" s="8">
        <v>0</v>
      </c>
      <c r="J22">
        <v>0</v>
      </c>
      <c r="K22">
        <v>0</v>
      </c>
      <c r="L22">
        <v>0</v>
      </c>
      <c r="M22">
        <v>0</v>
      </c>
      <c r="N22">
        <v>0</v>
      </c>
      <c r="O22">
        <v>0</v>
      </c>
      <c r="P22">
        <v>0</v>
      </c>
      <c r="Q22">
        <v>0</v>
      </c>
      <c r="R22" t="s">
        <v>29</v>
      </c>
      <c r="S22">
        <v>0</v>
      </c>
      <c r="T22">
        <v>0</v>
      </c>
      <c r="U22">
        <v>0</v>
      </c>
      <c r="V22">
        <v>0</v>
      </c>
      <c r="W22">
        <v>0</v>
      </c>
      <c r="X22">
        <v>0</v>
      </c>
      <c r="Y22" s="6">
        <v>0</v>
      </c>
    </row>
    <row r="23" spans="1:25" hidden="1" x14ac:dyDescent="0.25">
      <c r="A23" t="s">
        <v>25</v>
      </c>
      <c r="J23">
        <v>0</v>
      </c>
      <c r="K23">
        <v>0</v>
      </c>
      <c r="L23">
        <v>0</v>
      </c>
      <c r="M23">
        <v>0</v>
      </c>
      <c r="N23">
        <v>0</v>
      </c>
      <c r="O23">
        <v>0</v>
      </c>
      <c r="P23">
        <v>0</v>
      </c>
      <c r="Q23">
        <v>0</v>
      </c>
      <c r="R23" t="s">
        <v>30</v>
      </c>
      <c r="Y23" s="6"/>
    </row>
    <row r="24" spans="1:25" x14ac:dyDescent="0.25">
      <c r="A24" t="s">
        <v>25</v>
      </c>
      <c r="B24" t="s">
        <v>59</v>
      </c>
      <c r="C24" t="s">
        <v>60</v>
      </c>
      <c r="D24" t="s">
        <v>61</v>
      </c>
      <c r="E24" t="s">
        <v>62</v>
      </c>
      <c r="F24">
        <v>5</v>
      </c>
      <c r="G24">
        <v>25</v>
      </c>
      <c r="H24">
        <v>102</v>
      </c>
      <c r="I24" s="8">
        <v>84316.56</v>
      </c>
      <c r="J24">
        <v>12</v>
      </c>
      <c r="K24">
        <v>2.5</v>
      </c>
      <c r="L24">
        <v>2</v>
      </c>
      <c r="M24">
        <v>7.5</v>
      </c>
      <c r="N24">
        <v>12</v>
      </c>
      <c r="O24">
        <v>30</v>
      </c>
      <c r="P24">
        <v>30</v>
      </c>
      <c r="Q24">
        <v>6</v>
      </c>
      <c r="R24" t="s">
        <v>29</v>
      </c>
      <c r="S24">
        <v>0.625</v>
      </c>
      <c r="T24">
        <v>3.5</v>
      </c>
      <c r="U24">
        <v>4.875</v>
      </c>
      <c r="V24">
        <v>7.5</v>
      </c>
      <c r="W24">
        <v>7.5</v>
      </c>
      <c r="X24">
        <v>24</v>
      </c>
      <c r="Y24" s="6">
        <v>5.5813953488372094</v>
      </c>
    </row>
    <row r="25" spans="1:25" s="8" customFormat="1" hidden="1" x14ac:dyDescent="0.25">
      <c r="A25" s="8" t="s">
        <v>25</v>
      </c>
      <c r="J25" s="8">
        <v>9804.9600000000009</v>
      </c>
      <c r="K25" s="8">
        <v>2449.5</v>
      </c>
      <c r="L25" s="8">
        <v>1623.6</v>
      </c>
      <c r="M25" s="8">
        <v>8820.9</v>
      </c>
      <c r="N25" s="8">
        <v>9789.119999999999</v>
      </c>
      <c r="O25" s="8">
        <v>24472.799999999999</v>
      </c>
      <c r="P25" s="8">
        <v>21265.200000000001</v>
      </c>
      <c r="Q25" s="8">
        <v>6090.4800000000005</v>
      </c>
      <c r="R25" s="8" t="s">
        <v>30</v>
      </c>
    </row>
    <row r="26" spans="1:25" x14ac:dyDescent="0.25">
      <c r="A26" t="s">
        <v>25</v>
      </c>
      <c r="B26" t="s">
        <v>63</v>
      </c>
      <c r="C26" t="s">
        <v>64</v>
      </c>
      <c r="D26" t="s">
        <v>65</v>
      </c>
      <c r="E26" t="s">
        <v>66</v>
      </c>
      <c r="F26">
        <v>5</v>
      </c>
      <c r="G26">
        <v>15</v>
      </c>
      <c r="H26">
        <v>69.5</v>
      </c>
      <c r="I26" s="8">
        <v>57568.74</v>
      </c>
      <c r="J26">
        <v>8</v>
      </c>
      <c r="K26">
        <v>2.5</v>
      </c>
      <c r="L26">
        <v>2</v>
      </c>
      <c r="M26">
        <v>5</v>
      </c>
      <c r="N26">
        <v>8</v>
      </c>
      <c r="O26">
        <v>20</v>
      </c>
      <c r="P26">
        <v>20</v>
      </c>
      <c r="Q26">
        <v>4</v>
      </c>
      <c r="R26" t="s">
        <v>29</v>
      </c>
      <c r="S26">
        <v>0.625</v>
      </c>
      <c r="T26">
        <v>2.5</v>
      </c>
      <c r="U26">
        <v>3.25</v>
      </c>
      <c r="V26">
        <v>5</v>
      </c>
      <c r="W26">
        <v>5</v>
      </c>
      <c r="X26">
        <v>16.375</v>
      </c>
      <c r="Y26" s="6">
        <v>3.808139534883721</v>
      </c>
    </row>
    <row r="27" spans="1:25" s="8" customFormat="1" hidden="1" x14ac:dyDescent="0.25">
      <c r="A27" s="8" t="s">
        <v>25</v>
      </c>
      <c r="J27" s="8">
        <v>6536.64</v>
      </c>
      <c r="K27" s="8">
        <v>2449.5</v>
      </c>
      <c r="L27" s="8">
        <v>1623.6</v>
      </c>
      <c r="M27" s="8">
        <v>5880.5999999999995</v>
      </c>
      <c r="N27" s="8">
        <v>6526.08</v>
      </c>
      <c r="O27" s="8">
        <v>16315.2</v>
      </c>
      <c r="P27" s="8">
        <v>14176.800000000001</v>
      </c>
      <c r="Q27" s="8">
        <v>4060.32</v>
      </c>
      <c r="R27" s="8" t="s">
        <v>30</v>
      </c>
    </row>
    <row r="28" spans="1:25" x14ac:dyDescent="0.25">
      <c r="A28" t="s">
        <v>25</v>
      </c>
      <c r="B28" t="s">
        <v>67</v>
      </c>
      <c r="C28" t="s">
        <v>68</v>
      </c>
      <c r="D28" t="s">
        <v>53</v>
      </c>
      <c r="E28" t="s">
        <v>54</v>
      </c>
      <c r="F28">
        <v>0</v>
      </c>
      <c r="G28">
        <v>40</v>
      </c>
      <c r="H28">
        <v>130</v>
      </c>
      <c r="I28" s="8">
        <v>106991.28000000001</v>
      </c>
      <c r="J28">
        <v>16</v>
      </c>
      <c r="K28">
        <v>0</v>
      </c>
      <c r="L28">
        <v>0</v>
      </c>
      <c r="M28">
        <v>10</v>
      </c>
      <c r="N28">
        <v>16</v>
      </c>
      <c r="O28">
        <v>40</v>
      </c>
      <c r="P28">
        <v>40</v>
      </c>
      <c r="Q28">
        <v>8</v>
      </c>
      <c r="R28" t="s">
        <v>29</v>
      </c>
      <c r="S28">
        <v>0</v>
      </c>
      <c r="T28">
        <v>4</v>
      </c>
      <c r="U28">
        <v>6.5</v>
      </c>
      <c r="V28">
        <v>10</v>
      </c>
      <c r="W28">
        <v>10</v>
      </c>
      <c r="X28">
        <v>30.5</v>
      </c>
      <c r="Y28" s="6">
        <v>7.0930232558139537</v>
      </c>
    </row>
    <row r="29" spans="1:25" s="8" customFormat="1" hidden="1" x14ac:dyDescent="0.25">
      <c r="A29" s="8" t="s">
        <v>25</v>
      </c>
      <c r="J29" s="8">
        <v>13073.28</v>
      </c>
      <c r="K29" s="8">
        <v>0</v>
      </c>
      <c r="L29" s="8">
        <v>0</v>
      </c>
      <c r="M29" s="8">
        <v>11761.199999999999</v>
      </c>
      <c r="N29" s="8">
        <v>13052.16</v>
      </c>
      <c r="O29" s="8">
        <v>32630.400000000001</v>
      </c>
      <c r="P29" s="8">
        <v>28353.600000000002</v>
      </c>
      <c r="Q29" s="8">
        <v>8120.64</v>
      </c>
      <c r="R29" s="8" t="s">
        <v>30</v>
      </c>
    </row>
    <row r="30" spans="1:25" x14ac:dyDescent="0.25">
      <c r="A30" t="s">
        <v>25</v>
      </c>
      <c r="B30" t="s">
        <v>69</v>
      </c>
      <c r="C30" t="s">
        <v>70</v>
      </c>
      <c r="D30" t="s">
        <v>71</v>
      </c>
      <c r="E30" t="s">
        <v>72</v>
      </c>
      <c r="F30">
        <v>10</v>
      </c>
      <c r="G30">
        <v>5</v>
      </c>
      <c r="H30">
        <v>57.75</v>
      </c>
      <c r="I30" s="8">
        <v>48267.93</v>
      </c>
      <c r="J30">
        <v>6</v>
      </c>
      <c r="K30">
        <v>5</v>
      </c>
      <c r="L30">
        <v>4</v>
      </c>
      <c r="M30">
        <v>3.75</v>
      </c>
      <c r="N30">
        <v>6</v>
      </c>
      <c r="O30">
        <v>15</v>
      </c>
      <c r="P30">
        <v>15</v>
      </c>
      <c r="Q30">
        <v>3</v>
      </c>
      <c r="R30" t="s">
        <v>29</v>
      </c>
      <c r="S30">
        <v>1.25</v>
      </c>
      <c r="T30">
        <v>2.5</v>
      </c>
      <c r="U30">
        <v>2.4375</v>
      </c>
      <c r="V30">
        <v>3.75</v>
      </c>
      <c r="W30">
        <v>3.75</v>
      </c>
      <c r="X30">
        <v>13.6875</v>
      </c>
      <c r="Y30" s="6">
        <v>3.183139534883721</v>
      </c>
    </row>
    <row r="31" spans="1:25" s="8" customFormat="1" hidden="1" x14ac:dyDescent="0.25">
      <c r="A31" s="8" t="s">
        <v>25</v>
      </c>
      <c r="J31" s="8">
        <v>4902.4800000000005</v>
      </c>
      <c r="K31" s="8">
        <v>4899</v>
      </c>
      <c r="L31" s="8">
        <v>3247.2</v>
      </c>
      <c r="M31" s="8">
        <v>4410.45</v>
      </c>
      <c r="N31" s="8">
        <v>4894.5599999999995</v>
      </c>
      <c r="O31" s="8">
        <v>12236.4</v>
      </c>
      <c r="P31" s="8">
        <v>10632.6</v>
      </c>
      <c r="Q31" s="8">
        <v>3045.2400000000002</v>
      </c>
      <c r="R31" s="8" t="s">
        <v>30</v>
      </c>
    </row>
    <row r="32" spans="1:25" x14ac:dyDescent="0.25">
      <c r="A32" t="s">
        <v>25</v>
      </c>
      <c r="B32" t="s">
        <v>73</v>
      </c>
      <c r="C32" t="s">
        <v>74</v>
      </c>
      <c r="D32" t="s">
        <v>75</v>
      </c>
      <c r="E32" t="s">
        <v>76</v>
      </c>
      <c r="F32">
        <v>0</v>
      </c>
      <c r="G32">
        <v>10</v>
      </c>
      <c r="H32">
        <v>32.5</v>
      </c>
      <c r="I32" s="8">
        <v>26747.820000000003</v>
      </c>
      <c r="J32">
        <v>4</v>
      </c>
      <c r="K32">
        <v>0</v>
      </c>
      <c r="L32">
        <v>0</v>
      </c>
      <c r="M32">
        <v>2.5</v>
      </c>
      <c r="N32">
        <v>4</v>
      </c>
      <c r="O32">
        <v>10</v>
      </c>
      <c r="P32">
        <v>10</v>
      </c>
      <c r="Q32">
        <v>2</v>
      </c>
      <c r="R32" t="s">
        <v>29</v>
      </c>
      <c r="S32">
        <v>0</v>
      </c>
      <c r="T32">
        <v>1</v>
      </c>
      <c r="U32">
        <v>1.625</v>
      </c>
      <c r="V32">
        <v>2.5</v>
      </c>
      <c r="W32">
        <v>2.5</v>
      </c>
      <c r="X32">
        <v>7.625</v>
      </c>
      <c r="Y32" s="6">
        <v>1.7732558139534884</v>
      </c>
    </row>
    <row r="33" spans="1:18" s="8" customFormat="1" hidden="1" x14ac:dyDescent="0.25">
      <c r="A33" s="8" t="s">
        <v>25</v>
      </c>
      <c r="J33" s="8">
        <v>3268.32</v>
      </c>
      <c r="K33" s="8">
        <v>0</v>
      </c>
      <c r="L33" s="8">
        <v>0</v>
      </c>
      <c r="M33" s="8">
        <v>2940.2999999999997</v>
      </c>
      <c r="N33" s="8">
        <v>3263.04</v>
      </c>
      <c r="O33" s="8">
        <v>8157.6</v>
      </c>
      <c r="P33" s="8">
        <v>7088.4000000000005</v>
      </c>
      <c r="Q33" s="8">
        <v>2030.16</v>
      </c>
      <c r="R33" s="8" t="s">
        <v>30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3"/>
  <sheetViews>
    <sheetView workbookViewId="0">
      <selection activeCell="A6" sqref="A6:XFD32"/>
    </sheetView>
  </sheetViews>
  <sheetFormatPr baseColWidth="10" defaultColWidth="11.42578125" defaultRowHeight="15" x14ac:dyDescent="0.25"/>
  <cols>
    <col min="3" max="3" width="55.140625" customWidth="1"/>
    <col min="4" max="4" width="21.7109375" customWidth="1"/>
    <col min="5" max="5" width="16.7109375" customWidth="1"/>
    <col min="9" max="9" width="12.7109375" style="8" bestFit="1" customWidth="1"/>
    <col min="10" max="17" width="11.7109375" bestFit="1" customWidth="1"/>
    <col min="18" max="18" width="0" hidden="1" customWidth="1"/>
  </cols>
  <sheetData>
    <row r="1" spans="1:30" x14ac:dyDescent="0.25">
      <c r="I1" s="8" t="s">
        <v>0</v>
      </c>
      <c r="J1">
        <v>2</v>
      </c>
      <c r="K1">
        <v>1</v>
      </c>
      <c r="L1">
        <v>2</v>
      </c>
      <c r="M1">
        <v>3</v>
      </c>
      <c r="N1">
        <v>3</v>
      </c>
      <c r="O1">
        <v>4</v>
      </c>
      <c r="P1">
        <v>5</v>
      </c>
      <c r="S1" t="s">
        <v>1</v>
      </c>
      <c r="T1">
        <v>4</v>
      </c>
    </row>
    <row r="2" spans="1:30" x14ac:dyDescent="0.25">
      <c r="A2" s="1"/>
      <c r="B2" s="1"/>
      <c r="C2" s="1"/>
      <c r="D2" s="1"/>
      <c r="E2" s="1"/>
      <c r="F2" s="1"/>
      <c r="G2" s="1"/>
      <c r="H2" s="1"/>
      <c r="I2" s="9"/>
      <c r="J2" t="s">
        <v>2</v>
      </c>
      <c r="K2" t="s">
        <v>3</v>
      </c>
      <c r="L2" t="s">
        <v>3</v>
      </c>
      <c r="M2" t="s">
        <v>2</v>
      </c>
      <c r="N2" t="s">
        <v>2</v>
      </c>
      <c r="O2" t="s">
        <v>2</v>
      </c>
      <c r="P2" t="s">
        <v>2</v>
      </c>
      <c r="Q2" t="s">
        <v>2</v>
      </c>
    </row>
    <row r="3" spans="1:30" x14ac:dyDescent="0.25">
      <c r="A3" s="1"/>
      <c r="B3" s="1"/>
      <c r="C3" s="1"/>
      <c r="D3" s="1"/>
      <c r="E3" s="1"/>
      <c r="F3" s="1"/>
      <c r="G3" s="1"/>
      <c r="H3" s="1"/>
      <c r="I3" s="9" t="s">
        <v>4</v>
      </c>
      <c r="J3" s="2">
        <v>0.4</v>
      </c>
      <c r="K3" s="2">
        <v>0.5</v>
      </c>
      <c r="L3" s="2">
        <v>0.4</v>
      </c>
      <c r="M3" s="2">
        <v>0.25</v>
      </c>
      <c r="N3" s="2">
        <v>0.4</v>
      </c>
      <c r="O3" s="2">
        <v>1</v>
      </c>
      <c r="P3" s="2">
        <v>1</v>
      </c>
      <c r="Q3" s="2">
        <v>0.2</v>
      </c>
    </row>
    <row r="4" spans="1:30" x14ac:dyDescent="0.25">
      <c r="A4" s="1"/>
      <c r="B4" s="1"/>
      <c r="C4" s="1"/>
      <c r="D4" s="1"/>
      <c r="E4" s="1"/>
      <c r="F4" s="1"/>
      <c r="G4" s="1"/>
      <c r="H4" s="1"/>
      <c r="I4" s="9" t="s">
        <v>5</v>
      </c>
      <c r="J4" s="3">
        <v>817.08</v>
      </c>
      <c r="K4" s="3">
        <v>979.8</v>
      </c>
      <c r="L4" s="3">
        <v>811.8</v>
      </c>
      <c r="M4" s="3">
        <v>1176.1199999999999</v>
      </c>
      <c r="N4" s="3">
        <v>815.76</v>
      </c>
      <c r="O4" s="3">
        <v>815.76</v>
      </c>
      <c r="P4" s="3">
        <v>708.84</v>
      </c>
      <c r="Q4" s="3">
        <v>1015.08</v>
      </c>
      <c r="R4" s="4"/>
      <c r="S4" t="s">
        <v>0</v>
      </c>
      <c r="T4" s="4"/>
      <c r="U4" s="4"/>
      <c r="V4" s="4"/>
      <c r="W4" s="4"/>
      <c r="X4" s="4"/>
      <c r="Y4" s="4"/>
      <c r="Z4" s="4"/>
      <c r="AA4" s="4"/>
      <c r="AB4" s="4"/>
      <c r="AC4" s="4"/>
      <c r="AD4" s="4"/>
    </row>
    <row r="5" spans="1:30" s="5" customFormat="1" x14ac:dyDescent="0.25">
      <c r="A5" s="5" t="s">
        <v>6</v>
      </c>
      <c r="B5" s="5" t="s">
        <v>7</v>
      </c>
      <c r="C5" s="5" t="s">
        <v>8</v>
      </c>
      <c r="D5" s="5" t="s">
        <v>9</v>
      </c>
      <c r="E5" s="5" t="s">
        <v>10</v>
      </c>
      <c r="F5" s="5" t="s">
        <v>11</v>
      </c>
      <c r="G5" s="5" t="s">
        <v>12</v>
      </c>
      <c r="H5" s="5" t="s">
        <v>13</v>
      </c>
      <c r="I5" s="10" t="s">
        <v>14</v>
      </c>
      <c r="J5" s="5" t="s">
        <v>15</v>
      </c>
      <c r="K5" s="5" t="s">
        <v>16</v>
      </c>
      <c r="L5" s="5" t="s">
        <v>17</v>
      </c>
      <c r="M5" s="5" t="s">
        <v>18</v>
      </c>
      <c r="N5" s="5" t="s">
        <v>19</v>
      </c>
      <c r="O5" s="5" t="s">
        <v>20</v>
      </c>
      <c r="P5" s="5" t="s">
        <v>21</v>
      </c>
      <c r="Q5" s="5" t="s">
        <v>22</v>
      </c>
      <c r="S5" s="5">
        <v>1</v>
      </c>
      <c r="T5" s="5">
        <v>2</v>
      </c>
      <c r="U5" s="5">
        <v>3</v>
      </c>
      <c r="V5" s="5">
        <v>4</v>
      </c>
      <c r="W5" s="5">
        <v>5</v>
      </c>
      <c r="X5" s="5" t="s">
        <v>23</v>
      </c>
      <c r="Y5" s="5" t="s">
        <v>24</v>
      </c>
    </row>
    <row r="6" spans="1:30" x14ac:dyDescent="0.25">
      <c r="A6" t="s">
        <v>25</v>
      </c>
      <c r="B6" t="s">
        <v>26</v>
      </c>
      <c r="C6" t="s">
        <v>27</v>
      </c>
      <c r="E6" t="s">
        <v>28</v>
      </c>
      <c r="F6">
        <v>20</v>
      </c>
      <c r="G6">
        <v>20</v>
      </c>
      <c r="H6">
        <v>148</v>
      </c>
      <c r="I6" s="8">
        <v>123283.68000000001</v>
      </c>
      <c r="J6">
        <v>16</v>
      </c>
      <c r="K6">
        <v>10</v>
      </c>
      <c r="L6">
        <v>8</v>
      </c>
      <c r="M6">
        <v>10</v>
      </c>
      <c r="N6">
        <v>16</v>
      </c>
      <c r="O6">
        <v>40</v>
      </c>
      <c r="P6">
        <v>40</v>
      </c>
      <c r="Q6">
        <v>8</v>
      </c>
      <c r="R6" t="s">
        <v>29</v>
      </c>
      <c r="S6">
        <v>2.5</v>
      </c>
      <c r="T6">
        <v>6</v>
      </c>
      <c r="U6">
        <v>6.5</v>
      </c>
      <c r="V6">
        <v>10</v>
      </c>
      <c r="W6">
        <v>10</v>
      </c>
      <c r="X6">
        <v>35</v>
      </c>
      <c r="Y6" s="6">
        <v>8.1395348837209305</v>
      </c>
    </row>
    <row r="7" spans="1:30" s="8" customFormat="1" hidden="1" x14ac:dyDescent="0.25">
      <c r="A7" s="8" t="s">
        <v>25</v>
      </c>
      <c r="J7" s="8">
        <v>13073.28</v>
      </c>
      <c r="K7" s="8">
        <v>9798</v>
      </c>
      <c r="L7" s="8">
        <v>6494.4</v>
      </c>
      <c r="M7" s="8">
        <v>11761.199999999999</v>
      </c>
      <c r="N7" s="8">
        <v>13052.16</v>
      </c>
      <c r="O7" s="8">
        <v>32630.400000000001</v>
      </c>
      <c r="P7" s="8">
        <v>28353.600000000002</v>
      </c>
      <c r="Q7" s="8">
        <v>8120.64</v>
      </c>
      <c r="R7" s="8" t="s">
        <v>30</v>
      </c>
    </row>
    <row r="8" spans="1:30" x14ac:dyDescent="0.25">
      <c r="A8" t="s">
        <v>25</v>
      </c>
      <c r="B8" t="s">
        <v>31</v>
      </c>
      <c r="C8" t="s">
        <v>32</v>
      </c>
      <c r="E8" t="s">
        <v>33</v>
      </c>
      <c r="F8">
        <v>10</v>
      </c>
      <c r="G8">
        <v>20</v>
      </c>
      <c r="H8">
        <v>106.5</v>
      </c>
      <c r="I8" s="8">
        <v>88389.659999999989</v>
      </c>
      <c r="J8">
        <v>12</v>
      </c>
      <c r="K8">
        <v>5</v>
      </c>
      <c r="L8">
        <v>4</v>
      </c>
      <c r="M8">
        <v>7.5</v>
      </c>
      <c r="N8">
        <v>12</v>
      </c>
      <c r="O8">
        <v>30</v>
      </c>
      <c r="P8">
        <v>30</v>
      </c>
      <c r="Q8">
        <v>6</v>
      </c>
      <c r="R8" t="s">
        <v>29</v>
      </c>
      <c r="S8">
        <v>1.25</v>
      </c>
      <c r="T8">
        <v>4</v>
      </c>
      <c r="U8">
        <v>4.875</v>
      </c>
      <c r="V8">
        <v>7.5</v>
      </c>
      <c r="W8">
        <v>7.5</v>
      </c>
      <c r="X8">
        <v>25.125</v>
      </c>
      <c r="Y8" s="6">
        <v>5.8430232558139537</v>
      </c>
    </row>
    <row r="9" spans="1:30" s="8" customFormat="1" hidden="1" x14ac:dyDescent="0.25">
      <c r="A9" s="8" t="s">
        <v>25</v>
      </c>
      <c r="J9" s="8">
        <v>9804.9600000000009</v>
      </c>
      <c r="K9" s="8">
        <v>4899</v>
      </c>
      <c r="L9" s="8">
        <v>3247.2</v>
      </c>
      <c r="M9" s="8">
        <v>8820.9</v>
      </c>
      <c r="N9" s="8">
        <v>9789.119999999999</v>
      </c>
      <c r="O9" s="8">
        <v>24472.799999999999</v>
      </c>
      <c r="P9" s="8">
        <v>21265.200000000001</v>
      </c>
      <c r="Q9" s="8">
        <v>6090.4800000000005</v>
      </c>
      <c r="R9" s="8" t="s">
        <v>30</v>
      </c>
    </row>
    <row r="10" spans="1:30" x14ac:dyDescent="0.25">
      <c r="A10" t="s">
        <v>25</v>
      </c>
      <c r="B10" t="s">
        <v>34</v>
      </c>
      <c r="C10" t="s">
        <v>35</v>
      </c>
      <c r="D10" t="s">
        <v>36</v>
      </c>
      <c r="F10">
        <v>5</v>
      </c>
      <c r="G10">
        <v>5</v>
      </c>
      <c r="H10">
        <v>37</v>
      </c>
      <c r="I10" s="8">
        <v>30820.920000000002</v>
      </c>
      <c r="J10">
        <v>4</v>
      </c>
      <c r="K10">
        <v>2.5</v>
      </c>
      <c r="L10">
        <v>2</v>
      </c>
      <c r="M10">
        <v>2.5</v>
      </c>
      <c r="N10">
        <v>4</v>
      </c>
      <c r="O10">
        <v>10</v>
      </c>
      <c r="P10">
        <v>10</v>
      </c>
      <c r="Q10">
        <v>2</v>
      </c>
      <c r="R10" t="s">
        <v>29</v>
      </c>
      <c r="S10">
        <v>0.625</v>
      </c>
      <c r="T10">
        <v>1.5</v>
      </c>
      <c r="U10">
        <v>1.625</v>
      </c>
      <c r="V10">
        <v>2.5</v>
      </c>
      <c r="W10">
        <v>2.5</v>
      </c>
      <c r="X10">
        <v>8.75</v>
      </c>
      <c r="Y10" s="6">
        <v>2.0348837209302326</v>
      </c>
    </row>
    <row r="11" spans="1:30" s="8" customFormat="1" hidden="1" x14ac:dyDescent="0.25">
      <c r="A11" s="8" t="s">
        <v>25</v>
      </c>
      <c r="J11" s="8">
        <v>3268.32</v>
      </c>
      <c r="K11" s="8">
        <v>2449.5</v>
      </c>
      <c r="L11" s="8">
        <v>1623.6</v>
      </c>
      <c r="M11" s="8">
        <v>2940.2999999999997</v>
      </c>
      <c r="N11" s="8">
        <v>3263.04</v>
      </c>
      <c r="O11" s="8">
        <v>8157.6</v>
      </c>
      <c r="P11" s="8">
        <v>7088.4000000000005</v>
      </c>
      <c r="Q11" s="8">
        <v>2030.16</v>
      </c>
      <c r="R11" s="8" t="s">
        <v>30</v>
      </c>
    </row>
    <row r="12" spans="1:30" x14ac:dyDescent="0.25">
      <c r="A12" t="s">
        <v>25</v>
      </c>
      <c r="B12" t="s">
        <v>37</v>
      </c>
      <c r="C12" t="s">
        <v>38</v>
      </c>
      <c r="D12" t="s">
        <v>39</v>
      </c>
      <c r="E12" t="s">
        <v>40</v>
      </c>
      <c r="F12">
        <v>30</v>
      </c>
      <c r="G12">
        <v>30</v>
      </c>
      <c r="H12">
        <v>222</v>
      </c>
      <c r="I12" s="8">
        <v>184925.52</v>
      </c>
      <c r="J12">
        <v>24</v>
      </c>
      <c r="K12">
        <v>15</v>
      </c>
      <c r="L12">
        <v>12</v>
      </c>
      <c r="M12">
        <v>15</v>
      </c>
      <c r="N12">
        <v>24</v>
      </c>
      <c r="O12">
        <v>60</v>
      </c>
      <c r="P12">
        <v>60</v>
      </c>
      <c r="Q12">
        <v>12</v>
      </c>
      <c r="R12" t="s">
        <v>29</v>
      </c>
      <c r="S12">
        <v>3.75</v>
      </c>
      <c r="T12">
        <v>9</v>
      </c>
      <c r="U12">
        <v>9.75</v>
      </c>
      <c r="V12">
        <v>15</v>
      </c>
      <c r="W12">
        <v>15</v>
      </c>
      <c r="X12">
        <v>52.5</v>
      </c>
      <c r="Y12" s="6">
        <v>12.209302325581396</v>
      </c>
    </row>
    <row r="13" spans="1:30" s="8" customFormat="1" hidden="1" x14ac:dyDescent="0.25">
      <c r="A13" s="8" t="s">
        <v>25</v>
      </c>
      <c r="J13" s="8">
        <v>19609.920000000002</v>
      </c>
      <c r="K13" s="8">
        <v>14697</v>
      </c>
      <c r="L13" s="8">
        <v>9741.5999999999985</v>
      </c>
      <c r="M13" s="8">
        <v>17641.8</v>
      </c>
      <c r="N13" s="8">
        <v>19578.239999999998</v>
      </c>
      <c r="O13" s="8">
        <v>48945.599999999999</v>
      </c>
      <c r="P13" s="8">
        <v>42530.400000000001</v>
      </c>
      <c r="Q13" s="8">
        <v>12180.960000000001</v>
      </c>
      <c r="R13" s="8" t="s">
        <v>30</v>
      </c>
    </row>
    <row r="14" spans="1:30" x14ac:dyDescent="0.25">
      <c r="A14" t="s">
        <v>25</v>
      </c>
      <c r="B14" t="s">
        <v>41</v>
      </c>
      <c r="C14" t="s">
        <v>42</v>
      </c>
      <c r="D14" t="s">
        <v>43</v>
      </c>
      <c r="E14" t="s">
        <v>44</v>
      </c>
      <c r="F14">
        <v>20</v>
      </c>
      <c r="G14">
        <v>20</v>
      </c>
      <c r="H14">
        <v>148</v>
      </c>
      <c r="I14" s="8">
        <v>123283.68000000001</v>
      </c>
      <c r="J14">
        <v>16</v>
      </c>
      <c r="K14">
        <v>10</v>
      </c>
      <c r="L14">
        <v>8</v>
      </c>
      <c r="M14">
        <v>10</v>
      </c>
      <c r="N14">
        <v>16</v>
      </c>
      <c r="O14">
        <v>40</v>
      </c>
      <c r="P14">
        <v>40</v>
      </c>
      <c r="Q14">
        <v>8</v>
      </c>
      <c r="R14" t="s">
        <v>29</v>
      </c>
      <c r="S14">
        <v>2.5</v>
      </c>
      <c r="T14">
        <v>6</v>
      </c>
      <c r="U14">
        <v>6.5</v>
      </c>
      <c r="V14">
        <v>10</v>
      </c>
      <c r="W14">
        <v>10</v>
      </c>
      <c r="X14">
        <v>35</v>
      </c>
      <c r="Y14" s="6">
        <v>8.1395348837209305</v>
      </c>
    </row>
    <row r="15" spans="1:30" s="8" customFormat="1" hidden="1" x14ac:dyDescent="0.25">
      <c r="A15" s="8" t="s">
        <v>25</v>
      </c>
      <c r="J15" s="8">
        <v>13073.28</v>
      </c>
      <c r="K15" s="8">
        <v>9798</v>
      </c>
      <c r="L15" s="8">
        <v>6494.4</v>
      </c>
      <c r="M15" s="8">
        <v>11761.199999999999</v>
      </c>
      <c r="N15" s="8">
        <v>13052.16</v>
      </c>
      <c r="O15" s="8">
        <v>32630.400000000001</v>
      </c>
      <c r="P15" s="8">
        <v>28353.600000000002</v>
      </c>
      <c r="Q15" s="8">
        <v>8120.64</v>
      </c>
      <c r="R15" s="8" t="s">
        <v>30</v>
      </c>
    </row>
    <row r="16" spans="1:30" x14ac:dyDescent="0.25">
      <c r="A16" t="s">
        <v>25</v>
      </c>
      <c r="B16" t="s">
        <v>45</v>
      </c>
      <c r="C16" t="s">
        <v>46</v>
      </c>
      <c r="D16" t="s">
        <v>47</v>
      </c>
      <c r="F16">
        <v>10</v>
      </c>
      <c r="G16">
        <v>15</v>
      </c>
      <c r="H16">
        <v>90.25</v>
      </c>
      <c r="I16" s="8">
        <v>75015.75</v>
      </c>
      <c r="J16">
        <v>10</v>
      </c>
      <c r="K16">
        <v>5</v>
      </c>
      <c r="L16">
        <v>4</v>
      </c>
      <c r="M16">
        <v>6.25</v>
      </c>
      <c r="N16">
        <v>10</v>
      </c>
      <c r="O16">
        <v>25</v>
      </c>
      <c r="P16">
        <v>25</v>
      </c>
      <c r="Q16">
        <v>5</v>
      </c>
      <c r="R16" t="s">
        <v>29</v>
      </c>
      <c r="S16">
        <v>1.25</v>
      </c>
      <c r="T16">
        <v>3.5</v>
      </c>
      <c r="U16">
        <v>4.0625</v>
      </c>
      <c r="V16">
        <v>6.25</v>
      </c>
      <c r="W16">
        <v>6.25</v>
      </c>
      <c r="X16">
        <v>21.3125</v>
      </c>
      <c r="Y16" s="6">
        <v>4.9563953488372094</v>
      </c>
    </row>
    <row r="17" spans="1:25" s="8" customFormat="1" hidden="1" x14ac:dyDescent="0.25">
      <c r="A17" s="8" t="s">
        <v>25</v>
      </c>
      <c r="J17" s="8">
        <v>8170.8</v>
      </c>
      <c r="K17" s="8">
        <v>4899</v>
      </c>
      <c r="L17" s="8">
        <v>3247.2</v>
      </c>
      <c r="M17" s="8">
        <v>7350.7499999999991</v>
      </c>
      <c r="N17" s="8">
        <v>8157.6</v>
      </c>
      <c r="O17" s="8">
        <v>20394</v>
      </c>
      <c r="P17" s="8">
        <v>17721</v>
      </c>
      <c r="Q17" s="8">
        <v>5075.4000000000005</v>
      </c>
      <c r="R17" s="8" t="s">
        <v>30</v>
      </c>
    </row>
    <row r="18" spans="1:25" x14ac:dyDescent="0.25">
      <c r="A18" t="s">
        <v>25</v>
      </c>
      <c r="B18" t="s">
        <v>48</v>
      </c>
      <c r="C18" t="s">
        <v>49</v>
      </c>
      <c r="D18" t="s">
        <v>50</v>
      </c>
      <c r="F18">
        <v>0</v>
      </c>
      <c r="G18">
        <v>6</v>
      </c>
      <c r="H18">
        <v>19.5</v>
      </c>
      <c r="I18" s="8">
        <v>16048.692000000001</v>
      </c>
      <c r="J18">
        <v>2.4000000000000004</v>
      </c>
      <c r="K18">
        <v>0</v>
      </c>
      <c r="L18">
        <v>0</v>
      </c>
      <c r="M18">
        <v>1.5</v>
      </c>
      <c r="N18">
        <v>2.4000000000000004</v>
      </c>
      <c r="O18">
        <v>6</v>
      </c>
      <c r="P18">
        <v>6</v>
      </c>
      <c r="Q18">
        <v>1.2000000000000002</v>
      </c>
      <c r="R18" t="s">
        <v>29</v>
      </c>
      <c r="S18">
        <v>0</v>
      </c>
      <c r="T18">
        <v>0.60000000000000009</v>
      </c>
      <c r="U18">
        <v>0.97500000000000009</v>
      </c>
      <c r="V18">
        <v>1.5</v>
      </c>
      <c r="W18">
        <v>1.5</v>
      </c>
      <c r="X18">
        <v>4.5750000000000002</v>
      </c>
      <c r="Y18" s="6">
        <v>1.0639534883720931</v>
      </c>
    </row>
    <row r="19" spans="1:25" s="8" customFormat="1" hidden="1" x14ac:dyDescent="0.25">
      <c r="A19" s="8" t="s">
        <v>25</v>
      </c>
      <c r="J19" s="8">
        <v>1960.9920000000004</v>
      </c>
      <c r="K19" s="8">
        <v>0</v>
      </c>
      <c r="L19" s="8">
        <v>0</v>
      </c>
      <c r="M19" s="8">
        <v>1764.1799999999998</v>
      </c>
      <c r="N19" s="8">
        <v>1957.8240000000003</v>
      </c>
      <c r="O19" s="8">
        <v>4894.5599999999995</v>
      </c>
      <c r="P19" s="8">
        <v>4253.04</v>
      </c>
      <c r="Q19" s="8">
        <v>1218.0960000000002</v>
      </c>
      <c r="R19" s="8" t="s">
        <v>30</v>
      </c>
    </row>
    <row r="20" spans="1:25" x14ac:dyDescent="0.25">
      <c r="A20" t="s">
        <v>25</v>
      </c>
      <c r="B20" t="s">
        <v>51</v>
      </c>
      <c r="C20" t="s">
        <v>52</v>
      </c>
      <c r="D20" t="s">
        <v>53</v>
      </c>
      <c r="E20" t="s">
        <v>54</v>
      </c>
      <c r="F20">
        <v>0</v>
      </c>
      <c r="G20">
        <v>10</v>
      </c>
      <c r="H20">
        <v>32.5</v>
      </c>
      <c r="I20" s="8">
        <v>26747.820000000003</v>
      </c>
      <c r="J20">
        <v>4</v>
      </c>
      <c r="K20">
        <v>0</v>
      </c>
      <c r="L20">
        <v>0</v>
      </c>
      <c r="M20">
        <v>2.5</v>
      </c>
      <c r="N20">
        <v>4</v>
      </c>
      <c r="O20">
        <v>10</v>
      </c>
      <c r="P20">
        <v>10</v>
      </c>
      <c r="Q20">
        <v>2</v>
      </c>
      <c r="R20" t="s">
        <v>29</v>
      </c>
      <c r="S20">
        <v>0</v>
      </c>
      <c r="T20">
        <v>1</v>
      </c>
      <c r="U20">
        <v>1.625</v>
      </c>
      <c r="V20">
        <v>2.5</v>
      </c>
      <c r="W20">
        <v>2.5</v>
      </c>
      <c r="X20">
        <v>7.625</v>
      </c>
      <c r="Y20" s="6">
        <v>1.7732558139534884</v>
      </c>
    </row>
    <row r="21" spans="1:25" s="8" customFormat="1" hidden="1" x14ac:dyDescent="0.25">
      <c r="A21" s="8" t="s">
        <v>25</v>
      </c>
      <c r="J21" s="8">
        <v>3268.32</v>
      </c>
      <c r="K21" s="8">
        <v>0</v>
      </c>
      <c r="L21" s="8">
        <v>0</v>
      </c>
      <c r="M21" s="8">
        <v>2940.2999999999997</v>
      </c>
      <c r="N21" s="8">
        <v>3263.04</v>
      </c>
      <c r="O21" s="8">
        <v>8157.6</v>
      </c>
      <c r="P21" s="8">
        <v>7088.4000000000005</v>
      </c>
      <c r="Q21" s="8">
        <v>2030.16</v>
      </c>
      <c r="R21" s="8" t="s">
        <v>30</v>
      </c>
    </row>
    <row r="22" spans="1:25" x14ac:dyDescent="0.25">
      <c r="A22" t="s">
        <v>25</v>
      </c>
      <c r="B22" t="s">
        <v>55</v>
      </c>
      <c r="C22" t="s">
        <v>56</v>
      </c>
      <c r="D22" t="s">
        <v>57</v>
      </c>
      <c r="E22" t="s">
        <v>58</v>
      </c>
      <c r="F22">
        <v>0</v>
      </c>
      <c r="G22">
        <v>0</v>
      </c>
      <c r="H22">
        <v>0</v>
      </c>
      <c r="I22" s="8">
        <v>0</v>
      </c>
      <c r="J22">
        <v>0</v>
      </c>
      <c r="K22">
        <v>0</v>
      </c>
      <c r="L22">
        <v>0</v>
      </c>
      <c r="M22">
        <v>0</v>
      </c>
      <c r="N22">
        <v>0</v>
      </c>
      <c r="O22">
        <v>0</v>
      </c>
      <c r="P22">
        <v>0</v>
      </c>
      <c r="Q22">
        <v>0</v>
      </c>
      <c r="R22" t="s">
        <v>29</v>
      </c>
      <c r="S22">
        <v>0</v>
      </c>
      <c r="T22">
        <v>0</v>
      </c>
      <c r="U22">
        <v>0</v>
      </c>
      <c r="V22">
        <v>0</v>
      </c>
      <c r="W22">
        <v>0</v>
      </c>
      <c r="X22">
        <v>0</v>
      </c>
      <c r="Y22" s="6">
        <v>0</v>
      </c>
    </row>
    <row r="23" spans="1:25" hidden="1" x14ac:dyDescent="0.25">
      <c r="A23" t="s">
        <v>25</v>
      </c>
      <c r="J23">
        <v>0</v>
      </c>
      <c r="K23">
        <v>0</v>
      </c>
      <c r="L23">
        <v>0</v>
      </c>
      <c r="M23">
        <v>0</v>
      </c>
      <c r="N23">
        <v>0</v>
      </c>
      <c r="O23">
        <v>0</v>
      </c>
      <c r="P23">
        <v>0</v>
      </c>
      <c r="Q23">
        <v>0</v>
      </c>
      <c r="R23" t="s">
        <v>30</v>
      </c>
      <c r="Y23" s="6"/>
    </row>
    <row r="24" spans="1:25" x14ac:dyDescent="0.25">
      <c r="A24" t="s">
        <v>25</v>
      </c>
      <c r="B24" t="s">
        <v>59</v>
      </c>
      <c r="C24" t="s">
        <v>60</v>
      </c>
      <c r="D24" t="s">
        <v>61</v>
      </c>
      <c r="E24" t="s">
        <v>62</v>
      </c>
      <c r="F24">
        <v>5</v>
      </c>
      <c r="G24">
        <v>25</v>
      </c>
      <c r="H24">
        <v>102</v>
      </c>
      <c r="I24" s="8">
        <v>84316.56</v>
      </c>
      <c r="J24">
        <v>12</v>
      </c>
      <c r="K24">
        <v>2.5</v>
      </c>
      <c r="L24">
        <v>2</v>
      </c>
      <c r="M24">
        <v>7.5</v>
      </c>
      <c r="N24">
        <v>12</v>
      </c>
      <c r="O24">
        <v>30</v>
      </c>
      <c r="P24">
        <v>30</v>
      </c>
      <c r="Q24">
        <v>6</v>
      </c>
      <c r="R24" t="s">
        <v>29</v>
      </c>
      <c r="S24">
        <v>0.625</v>
      </c>
      <c r="T24">
        <v>3.5</v>
      </c>
      <c r="U24">
        <v>4.875</v>
      </c>
      <c r="V24">
        <v>7.5</v>
      </c>
      <c r="W24">
        <v>7.5</v>
      </c>
      <c r="X24">
        <v>24</v>
      </c>
      <c r="Y24" s="6">
        <v>5.5813953488372094</v>
      </c>
    </row>
    <row r="25" spans="1:25" s="8" customFormat="1" hidden="1" x14ac:dyDescent="0.25">
      <c r="A25" s="8" t="s">
        <v>25</v>
      </c>
      <c r="J25" s="8">
        <v>9804.9600000000009</v>
      </c>
      <c r="K25" s="8">
        <v>2449.5</v>
      </c>
      <c r="L25" s="8">
        <v>1623.6</v>
      </c>
      <c r="M25" s="8">
        <v>8820.9</v>
      </c>
      <c r="N25" s="8">
        <v>9789.119999999999</v>
      </c>
      <c r="O25" s="8">
        <v>24472.799999999999</v>
      </c>
      <c r="P25" s="8">
        <v>21265.200000000001</v>
      </c>
      <c r="Q25" s="8">
        <v>6090.4800000000005</v>
      </c>
      <c r="R25" s="8" t="s">
        <v>30</v>
      </c>
    </row>
    <row r="26" spans="1:25" x14ac:dyDescent="0.25">
      <c r="A26" t="s">
        <v>25</v>
      </c>
      <c r="B26" t="s">
        <v>63</v>
      </c>
      <c r="C26" t="s">
        <v>64</v>
      </c>
      <c r="D26" t="s">
        <v>65</v>
      </c>
      <c r="E26" t="s">
        <v>66</v>
      </c>
      <c r="F26">
        <v>5</v>
      </c>
      <c r="G26">
        <v>15</v>
      </c>
      <c r="H26">
        <v>69.5</v>
      </c>
      <c r="I26" s="8">
        <v>57568.74</v>
      </c>
      <c r="J26">
        <v>8</v>
      </c>
      <c r="K26">
        <v>2.5</v>
      </c>
      <c r="L26">
        <v>2</v>
      </c>
      <c r="M26">
        <v>5</v>
      </c>
      <c r="N26">
        <v>8</v>
      </c>
      <c r="O26">
        <v>20</v>
      </c>
      <c r="P26">
        <v>20</v>
      </c>
      <c r="Q26">
        <v>4</v>
      </c>
      <c r="R26" t="s">
        <v>29</v>
      </c>
      <c r="S26">
        <v>0.625</v>
      </c>
      <c r="T26">
        <v>2.5</v>
      </c>
      <c r="U26">
        <v>3.25</v>
      </c>
      <c r="V26">
        <v>5</v>
      </c>
      <c r="W26">
        <v>5</v>
      </c>
      <c r="X26">
        <v>16.375</v>
      </c>
      <c r="Y26" s="6">
        <v>3.808139534883721</v>
      </c>
    </row>
    <row r="27" spans="1:25" s="8" customFormat="1" hidden="1" x14ac:dyDescent="0.25">
      <c r="A27" s="8" t="s">
        <v>25</v>
      </c>
      <c r="J27" s="8">
        <v>6536.64</v>
      </c>
      <c r="K27" s="8">
        <v>2449.5</v>
      </c>
      <c r="L27" s="8">
        <v>1623.6</v>
      </c>
      <c r="M27" s="8">
        <v>5880.5999999999995</v>
      </c>
      <c r="N27" s="8">
        <v>6526.08</v>
      </c>
      <c r="O27" s="8">
        <v>16315.2</v>
      </c>
      <c r="P27" s="8">
        <v>14176.800000000001</v>
      </c>
      <c r="Q27" s="8">
        <v>4060.32</v>
      </c>
      <c r="R27" s="8" t="s">
        <v>30</v>
      </c>
    </row>
    <row r="28" spans="1:25" x14ac:dyDescent="0.25">
      <c r="A28" t="s">
        <v>25</v>
      </c>
      <c r="B28" t="s">
        <v>67</v>
      </c>
      <c r="C28" t="s">
        <v>68</v>
      </c>
      <c r="D28" t="s">
        <v>53</v>
      </c>
      <c r="E28" t="s">
        <v>54</v>
      </c>
      <c r="F28">
        <v>0</v>
      </c>
      <c r="G28">
        <v>40</v>
      </c>
      <c r="H28">
        <v>130</v>
      </c>
      <c r="I28" s="8">
        <v>106991.28000000001</v>
      </c>
      <c r="J28">
        <v>16</v>
      </c>
      <c r="K28">
        <v>0</v>
      </c>
      <c r="L28">
        <v>0</v>
      </c>
      <c r="M28">
        <v>10</v>
      </c>
      <c r="N28">
        <v>16</v>
      </c>
      <c r="O28">
        <v>40</v>
      </c>
      <c r="P28">
        <v>40</v>
      </c>
      <c r="Q28">
        <v>8</v>
      </c>
      <c r="R28" t="s">
        <v>29</v>
      </c>
      <c r="S28">
        <v>0</v>
      </c>
      <c r="T28">
        <v>4</v>
      </c>
      <c r="U28">
        <v>6.5</v>
      </c>
      <c r="V28">
        <v>10</v>
      </c>
      <c r="W28">
        <v>10</v>
      </c>
      <c r="X28">
        <v>30.5</v>
      </c>
      <c r="Y28" s="6">
        <v>7.0930232558139537</v>
      </c>
    </row>
    <row r="29" spans="1:25" s="8" customFormat="1" hidden="1" x14ac:dyDescent="0.25">
      <c r="A29" s="8" t="s">
        <v>25</v>
      </c>
      <c r="J29" s="8">
        <v>13073.28</v>
      </c>
      <c r="K29" s="8">
        <v>0</v>
      </c>
      <c r="L29" s="8">
        <v>0</v>
      </c>
      <c r="M29" s="8">
        <v>11761.199999999999</v>
      </c>
      <c r="N29" s="8">
        <v>13052.16</v>
      </c>
      <c r="O29" s="8">
        <v>32630.400000000001</v>
      </c>
      <c r="P29" s="8">
        <v>28353.600000000002</v>
      </c>
      <c r="Q29" s="8">
        <v>8120.64</v>
      </c>
      <c r="R29" s="8" t="s">
        <v>30</v>
      </c>
    </row>
    <row r="30" spans="1:25" x14ac:dyDescent="0.25">
      <c r="A30" t="s">
        <v>25</v>
      </c>
      <c r="B30" t="s">
        <v>69</v>
      </c>
      <c r="C30" t="s">
        <v>70</v>
      </c>
      <c r="D30" t="s">
        <v>71</v>
      </c>
      <c r="E30" t="s">
        <v>72</v>
      </c>
      <c r="F30">
        <v>10</v>
      </c>
      <c r="G30">
        <v>5</v>
      </c>
      <c r="H30">
        <v>57.75</v>
      </c>
      <c r="I30" s="8">
        <v>48267.93</v>
      </c>
      <c r="J30">
        <v>6</v>
      </c>
      <c r="K30">
        <v>5</v>
      </c>
      <c r="L30">
        <v>4</v>
      </c>
      <c r="M30">
        <v>3.75</v>
      </c>
      <c r="N30">
        <v>6</v>
      </c>
      <c r="O30">
        <v>15</v>
      </c>
      <c r="P30">
        <v>15</v>
      </c>
      <c r="Q30">
        <v>3</v>
      </c>
      <c r="R30" t="s">
        <v>29</v>
      </c>
      <c r="S30">
        <v>1.25</v>
      </c>
      <c r="T30">
        <v>2.5</v>
      </c>
      <c r="U30">
        <v>2.4375</v>
      </c>
      <c r="V30">
        <v>3.75</v>
      </c>
      <c r="W30">
        <v>3.75</v>
      </c>
      <c r="X30">
        <v>13.6875</v>
      </c>
      <c r="Y30" s="6">
        <v>3.183139534883721</v>
      </c>
    </row>
    <row r="31" spans="1:25" s="8" customFormat="1" hidden="1" x14ac:dyDescent="0.25">
      <c r="A31" s="8" t="s">
        <v>25</v>
      </c>
      <c r="J31" s="8">
        <v>4902.4800000000005</v>
      </c>
      <c r="K31" s="8">
        <v>4899</v>
      </c>
      <c r="L31" s="8">
        <v>3247.2</v>
      </c>
      <c r="M31" s="8">
        <v>4410.45</v>
      </c>
      <c r="N31" s="8">
        <v>4894.5599999999995</v>
      </c>
      <c r="O31" s="8">
        <v>12236.4</v>
      </c>
      <c r="P31" s="8">
        <v>10632.6</v>
      </c>
      <c r="Q31" s="8">
        <v>3045.2400000000002</v>
      </c>
      <c r="R31" s="8" t="s">
        <v>30</v>
      </c>
    </row>
    <row r="32" spans="1:25" x14ac:dyDescent="0.25">
      <c r="A32" t="s">
        <v>25</v>
      </c>
      <c r="B32" t="s">
        <v>73</v>
      </c>
      <c r="C32" t="s">
        <v>74</v>
      </c>
      <c r="D32" t="s">
        <v>75</v>
      </c>
      <c r="E32" t="s">
        <v>76</v>
      </c>
      <c r="F32">
        <v>0</v>
      </c>
      <c r="G32">
        <v>10</v>
      </c>
      <c r="H32">
        <v>32.5</v>
      </c>
      <c r="I32" s="8">
        <v>26747.820000000003</v>
      </c>
      <c r="J32">
        <v>4</v>
      </c>
      <c r="K32">
        <v>0</v>
      </c>
      <c r="L32">
        <v>0</v>
      </c>
      <c r="M32">
        <v>2.5</v>
      </c>
      <c r="N32">
        <v>4</v>
      </c>
      <c r="O32">
        <v>10</v>
      </c>
      <c r="P32">
        <v>10</v>
      </c>
      <c r="Q32">
        <v>2</v>
      </c>
      <c r="R32" t="s">
        <v>29</v>
      </c>
      <c r="S32">
        <v>0</v>
      </c>
      <c r="T32">
        <v>1</v>
      </c>
      <c r="U32">
        <v>1.625</v>
      </c>
      <c r="V32">
        <v>2.5</v>
      </c>
      <c r="W32">
        <v>2.5</v>
      </c>
      <c r="X32">
        <v>7.625</v>
      </c>
      <c r="Y32" s="6">
        <v>1.7732558139534884</v>
      </c>
    </row>
    <row r="33" spans="1:18" s="8" customFormat="1" hidden="1" x14ac:dyDescent="0.25">
      <c r="A33" s="8" t="s">
        <v>25</v>
      </c>
      <c r="J33" s="8">
        <v>3268.32</v>
      </c>
      <c r="K33" s="8">
        <v>0</v>
      </c>
      <c r="L33" s="8">
        <v>0</v>
      </c>
      <c r="M33" s="8">
        <v>2940.2999999999997</v>
      </c>
      <c r="N33" s="8">
        <v>3263.04</v>
      </c>
      <c r="O33" s="8">
        <v>8157.6</v>
      </c>
      <c r="P33" s="8">
        <v>7088.4000000000005</v>
      </c>
      <c r="Q33" s="8">
        <v>2030.16</v>
      </c>
      <c r="R33" s="8" t="s">
        <v>30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9"/>
  <sheetViews>
    <sheetView workbookViewId="0">
      <selection activeCell="L62" sqref="L62"/>
    </sheetView>
  </sheetViews>
  <sheetFormatPr baseColWidth="10" defaultColWidth="11.42578125" defaultRowHeight="15" x14ac:dyDescent="0.25"/>
  <cols>
    <col min="3" max="3" width="43.28515625" customWidth="1"/>
    <col min="9" max="9" width="12.7109375" style="8" bestFit="1" customWidth="1"/>
    <col min="10" max="17" width="11.7109375" bestFit="1" customWidth="1"/>
    <col min="18" max="18" width="0" hidden="1" customWidth="1"/>
  </cols>
  <sheetData>
    <row r="1" spans="1:30" x14ac:dyDescent="0.25">
      <c r="I1" s="8" t="s">
        <v>0</v>
      </c>
      <c r="J1">
        <v>2</v>
      </c>
      <c r="K1">
        <v>1</v>
      </c>
      <c r="L1">
        <v>2</v>
      </c>
      <c r="M1">
        <v>3</v>
      </c>
      <c r="N1">
        <v>3</v>
      </c>
      <c r="O1">
        <v>4</v>
      </c>
      <c r="P1">
        <v>5</v>
      </c>
      <c r="S1" t="s">
        <v>1</v>
      </c>
      <c r="T1">
        <v>4</v>
      </c>
    </row>
    <row r="2" spans="1:30" x14ac:dyDescent="0.25">
      <c r="A2" s="1"/>
      <c r="B2" s="1"/>
      <c r="C2" s="1"/>
      <c r="D2" s="1"/>
      <c r="E2" s="1"/>
      <c r="F2" s="1"/>
      <c r="G2" s="1"/>
      <c r="H2" s="1"/>
      <c r="I2" s="9"/>
      <c r="J2" t="s">
        <v>2</v>
      </c>
      <c r="K2" t="s">
        <v>3</v>
      </c>
      <c r="L2" t="s">
        <v>3</v>
      </c>
      <c r="M2" t="s">
        <v>2</v>
      </c>
      <c r="N2" t="s">
        <v>2</v>
      </c>
      <c r="O2" t="s">
        <v>2</v>
      </c>
      <c r="P2" t="s">
        <v>2</v>
      </c>
      <c r="Q2" t="s">
        <v>2</v>
      </c>
    </row>
    <row r="3" spans="1:30" x14ac:dyDescent="0.25">
      <c r="A3" s="1"/>
      <c r="B3" s="1"/>
      <c r="C3" s="1"/>
      <c r="D3" s="1"/>
      <c r="E3" s="1"/>
      <c r="F3" s="1"/>
      <c r="G3" s="1"/>
      <c r="H3" s="1"/>
      <c r="I3" s="9" t="s">
        <v>4</v>
      </c>
      <c r="J3" s="2">
        <v>0.4</v>
      </c>
      <c r="K3" s="2">
        <v>0.5</v>
      </c>
      <c r="L3" s="2">
        <v>0.4</v>
      </c>
      <c r="M3" s="2">
        <v>0.25</v>
      </c>
      <c r="N3" s="2">
        <v>0.4</v>
      </c>
      <c r="O3" s="2">
        <v>1</v>
      </c>
      <c r="P3" s="2">
        <v>1</v>
      </c>
      <c r="Q3" s="2">
        <v>0.2</v>
      </c>
    </row>
    <row r="4" spans="1:30" x14ac:dyDescent="0.25">
      <c r="A4" s="1"/>
      <c r="B4" s="1"/>
      <c r="C4" s="1"/>
      <c r="D4" s="1"/>
      <c r="E4" s="1"/>
      <c r="F4" s="1"/>
      <c r="G4" s="1"/>
      <c r="H4" s="1"/>
      <c r="I4" s="9" t="s">
        <v>5</v>
      </c>
      <c r="J4" s="3">
        <v>817.08</v>
      </c>
      <c r="K4" s="3">
        <v>979.8</v>
      </c>
      <c r="L4" s="3">
        <v>811.8</v>
      </c>
      <c r="M4" s="3">
        <v>1176.1199999999999</v>
      </c>
      <c r="N4" s="3">
        <v>815.76</v>
      </c>
      <c r="O4" s="3">
        <v>815.76</v>
      </c>
      <c r="P4" s="3">
        <v>708.84</v>
      </c>
      <c r="Q4" s="3">
        <v>1015.08</v>
      </c>
      <c r="R4" s="4"/>
      <c r="S4" t="s">
        <v>0</v>
      </c>
      <c r="T4" s="4"/>
      <c r="U4" s="4"/>
      <c r="V4" s="4"/>
      <c r="W4" s="4"/>
      <c r="X4" s="4"/>
      <c r="Y4" s="4"/>
      <c r="Z4" s="4"/>
      <c r="AA4" s="4"/>
      <c r="AB4" s="4"/>
      <c r="AC4" s="4"/>
      <c r="AD4" s="4"/>
    </row>
    <row r="5" spans="1:30" x14ac:dyDescent="0.25">
      <c r="A5" t="s">
        <v>6</v>
      </c>
      <c r="B5" t="s">
        <v>7</v>
      </c>
      <c r="C5" t="s">
        <v>8</v>
      </c>
      <c r="D5" t="s">
        <v>9</v>
      </c>
      <c r="E5" t="s">
        <v>10</v>
      </c>
      <c r="F5" t="s">
        <v>11</v>
      </c>
      <c r="G5" t="s">
        <v>12</v>
      </c>
      <c r="H5" t="s">
        <v>13</v>
      </c>
      <c r="I5" s="8" t="s">
        <v>14</v>
      </c>
      <c r="J5" t="s">
        <v>15</v>
      </c>
      <c r="K5" t="s">
        <v>16</v>
      </c>
      <c r="L5" t="s">
        <v>17</v>
      </c>
      <c r="M5" t="s">
        <v>18</v>
      </c>
      <c r="N5" t="s">
        <v>19</v>
      </c>
      <c r="O5" t="s">
        <v>20</v>
      </c>
      <c r="P5" t="s">
        <v>21</v>
      </c>
      <c r="Q5" t="s">
        <v>22</v>
      </c>
      <c r="S5">
        <v>1</v>
      </c>
      <c r="T5">
        <v>2</v>
      </c>
      <c r="U5">
        <v>3</v>
      </c>
      <c r="V5">
        <v>4</v>
      </c>
      <c r="W5">
        <v>5</v>
      </c>
      <c r="X5" t="s">
        <v>23</v>
      </c>
      <c r="Y5" t="s">
        <v>24</v>
      </c>
    </row>
    <row r="6" spans="1:30" x14ac:dyDescent="0.25">
      <c r="A6" t="s">
        <v>77</v>
      </c>
      <c r="B6" t="s">
        <v>78</v>
      </c>
      <c r="C6" t="s">
        <v>79</v>
      </c>
      <c r="D6" t="s">
        <v>80</v>
      </c>
      <c r="E6" t="s">
        <v>81</v>
      </c>
      <c r="F6">
        <v>25</v>
      </c>
      <c r="G6">
        <v>15</v>
      </c>
      <c r="H6">
        <v>152.5</v>
      </c>
      <c r="I6" s="8">
        <v>127356.78000000001</v>
      </c>
      <c r="J6">
        <v>16</v>
      </c>
      <c r="K6">
        <v>12.5</v>
      </c>
      <c r="L6">
        <v>10</v>
      </c>
      <c r="M6">
        <v>10</v>
      </c>
      <c r="N6">
        <v>16</v>
      </c>
      <c r="O6">
        <v>40</v>
      </c>
      <c r="P6">
        <v>40</v>
      </c>
      <c r="Q6">
        <v>8</v>
      </c>
      <c r="R6" t="s">
        <v>29</v>
      </c>
      <c r="S6">
        <v>3.125</v>
      </c>
      <c r="T6">
        <v>6.5</v>
      </c>
      <c r="U6">
        <v>6.5</v>
      </c>
      <c r="V6">
        <v>10</v>
      </c>
      <c r="W6">
        <v>10</v>
      </c>
      <c r="X6">
        <v>36.125</v>
      </c>
      <c r="Y6">
        <v>8.4011627906976756</v>
      </c>
    </row>
    <row r="7" spans="1:30" s="8" customFormat="1" hidden="1" x14ac:dyDescent="0.25">
      <c r="A7" s="8" t="s">
        <v>77</v>
      </c>
      <c r="J7" s="8">
        <v>13073.28</v>
      </c>
      <c r="K7" s="8">
        <v>12247.5</v>
      </c>
      <c r="L7" s="8">
        <v>8118</v>
      </c>
      <c r="M7" s="8">
        <v>11761.199999999999</v>
      </c>
      <c r="N7" s="8">
        <v>13052.16</v>
      </c>
      <c r="O7" s="8">
        <v>32630.400000000001</v>
      </c>
      <c r="P7" s="8">
        <v>28353.600000000002</v>
      </c>
      <c r="Q7" s="8">
        <v>8120.64</v>
      </c>
      <c r="R7" s="8" t="s">
        <v>30</v>
      </c>
    </row>
    <row r="8" spans="1:30" x14ac:dyDescent="0.25">
      <c r="A8" t="s">
        <v>77</v>
      </c>
      <c r="B8" t="s">
        <v>82</v>
      </c>
      <c r="C8" t="s">
        <v>83</v>
      </c>
      <c r="D8" t="s">
        <v>84</v>
      </c>
      <c r="E8" t="s">
        <v>85</v>
      </c>
      <c r="F8">
        <v>0</v>
      </c>
      <c r="G8">
        <v>10</v>
      </c>
      <c r="H8">
        <v>32.5</v>
      </c>
      <c r="I8" s="8">
        <v>26747.820000000003</v>
      </c>
      <c r="J8">
        <v>4</v>
      </c>
      <c r="K8">
        <v>0</v>
      </c>
      <c r="L8">
        <v>0</v>
      </c>
      <c r="M8">
        <v>2.5</v>
      </c>
      <c r="N8">
        <v>4</v>
      </c>
      <c r="O8">
        <v>10</v>
      </c>
      <c r="P8">
        <v>10</v>
      </c>
      <c r="Q8">
        <v>2</v>
      </c>
      <c r="R8" t="s">
        <v>29</v>
      </c>
      <c r="S8">
        <v>0</v>
      </c>
      <c r="T8">
        <v>1</v>
      </c>
      <c r="U8">
        <v>1.625</v>
      </c>
      <c r="V8">
        <v>2.5</v>
      </c>
      <c r="W8">
        <v>2.5</v>
      </c>
      <c r="X8">
        <v>7.625</v>
      </c>
      <c r="Y8">
        <v>1.7732558139534884</v>
      </c>
    </row>
    <row r="9" spans="1:30" s="8" customFormat="1" hidden="1" x14ac:dyDescent="0.25">
      <c r="A9" s="8" t="s">
        <v>77</v>
      </c>
      <c r="J9" s="8">
        <v>3268.32</v>
      </c>
      <c r="K9" s="8">
        <v>0</v>
      </c>
      <c r="L9" s="8">
        <v>0</v>
      </c>
      <c r="M9" s="8">
        <v>2940.2999999999997</v>
      </c>
      <c r="N9" s="8">
        <v>3263.04</v>
      </c>
      <c r="O9" s="8">
        <v>8157.6</v>
      </c>
      <c r="P9" s="8">
        <v>7088.4000000000005</v>
      </c>
      <c r="Q9" s="8">
        <v>2030.16</v>
      </c>
      <c r="R9" s="8" t="s">
        <v>30</v>
      </c>
    </row>
    <row r="10" spans="1:30" x14ac:dyDescent="0.25">
      <c r="A10" t="s">
        <v>77</v>
      </c>
      <c r="B10" t="s">
        <v>82</v>
      </c>
      <c r="C10" t="s">
        <v>83</v>
      </c>
      <c r="D10" t="s">
        <v>86</v>
      </c>
      <c r="E10" t="s">
        <v>87</v>
      </c>
      <c r="F10">
        <v>0</v>
      </c>
      <c r="G10">
        <v>10</v>
      </c>
      <c r="H10">
        <v>32.5</v>
      </c>
      <c r="I10" s="8">
        <v>26747.82</v>
      </c>
      <c r="J10">
        <v>4</v>
      </c>
      <c r="K10">
        <v>0</v>
      </c>
      <c r="L10">
        <v>0</v>
      </c>
      <c r="M10">
        <v>2.5</v>
      </c>
      <c r="N10">
        <v>4</v>
      </c>
      <c r="O10">
        <v>10</v>
      </c>
      <c r="P10">
        <v>10</v>
      </c>
      <c r="Q10">
        <v>2</v>
      </c>
      <c r="R10" t="s">
        <v>29</v>
      </c>
      <c r="S10">
        <v>0</v>
      </c>
      <c r="T10">
        <v>1</v>
      </c>
      <c r="U10">
        <v>1.625</v>
      </c>
      <c r="V10">
        <v>2.5</v>
      </c>
      <c r="W10">
        <v>2.5</v>
      </c>
      <c r="X10">
        <v>7.625</v>
      </c>
      <c r="Y10">
        <v>1.7732558139534884</v>
      </c>
    </row>
    <row r="11" spans="1:30" s="8" customFormat="1" hidden="1" x14ac:dyDescent="0.25">
      <c r="A11" s="8" t="s">
        <v>77</v>
      </c>
      <c r="J11" s="8">
        <v>3268.32</v>
      </c>
      <c r="K11" s="8">
        <v>0</v>
      </c>
      <c r="L11" s="8">
        <v>0</v>
      </c>
      <c r="M11" s="8">
        <v>2940.2999999999997</v>
      </c>
      <c r="N11" s="8">
        <v>3263.04</v>
      </c>
      <c r="O11" s="8">
        <v>8157.6</v>
      </c>
      <c r="P11" s="8">
        <v>7088.4000000000005</v>
      </c>
      <c r="Q11" s="8">
        <v>2030.16</v>
      </c>
      <c r="R11" s="8" t="s">
        <v>30</v>
      </c>
    </row>
    <row r="12" spans="1:30" x14ac:dyDescent="0.25">
      <c r="A12" t="s">
        <v>77</v>
      </c>
      <c r="B12" t="s">
        <v>82</v>
      </c>
      <c r="C12" t="s">
        <v>83</v>
      </c>
      <c r="D12" t="s">
        <v>88</v>
      </c>
      <c r="E12" t="s">
        <v>89</v>
      </c>
      <c r="F12">
        <v>0</v>
      </c>
      <c r="G12">
        <v>10</v>
      </c>
      <c r="H12">
        <v>32.5</v>
      </c>
      <c r="I12" s="8">
        <v>26747.820000000003</v>
      </c>
      <c r="J12">
        <v>4</v>
      </c>
      <c r="K12">
        <v>0</v>
      </c>
      <c r="L12">
        <v>0</v>
      </c>
      <c r="M12">
        <v>2.5</v>
      </c>
      <c r="N12">
        <v>4</v>
      </c>
      <c r="O12">
        <v>10</v>
      </c>
      <c r="P12">
        <v>10</v>
      </c>
      <c r="Q12">
        <v>2</v>
      </c>
      <c r="R12" t="s">
        <v>29</v>
      </c>
      <c r="S12">
        <v>0</v>
      </c>
      <c r="T12">
        <v>1</v>
      </c>
      <c r="U12">
        <v>1.625</v>
      </c>
      <c r="V12">
        <v>2.5</v>
      </c>
      <c r="W12">
        <v>2.5</v>
      </c>
      <c r="X12">
        <v>7.625</v>
      </c>
      <c r="Y12">
        <v>1.7732558139534884</v>
      </c>
    </row>
    <row r="13" spans="1:30" s="8" customFormat="1" hidden="1" x14ac:dyDescent="0.25">
      <c r="A13" s="8" t="s">
        <v>77</v>
      </c>
      <c r="J13" s="8">
        <v>3268.32</v>
      </c>
      <c r="K13" s="8">
        <v>0</v>
      </c>
      <c r="L13" s="8">
        <v>0</v>
      </c>
      <c r="M13" s="8">
        <v>2940.2999999999997</v>
      </c>
      <c r="N13" s="8">
        <v>3263.04</v>
      </c>
      <c r="O13" s="8">
        <v>8157.6</v>
      </c>
      <c r="P13" s="8">
        <v>7088.4000000000005</v>
      </c>
      <c r="Q13" s="8">
        <v>2030.16</v>
      </c>
      <c r="R13" s="8" t="s">
        <v>30</v>
      </c>
    </row>
    <row r="14" spans="1:30" x14ac:dyDescent="0.25">
      <c r="A14" t="s">
        <v>77</v>
      </c>
      <c r="B14" t="s">
        <v>90</v>
      </c>
      <c r="C14" t="s">
        <v>91</v>
      </c>
      <c r="D14" t="s">
        <v>92</v>
      </c>
      <c r="E14" t="s">
        <v>93</v>
      </c>
      <c r="F14">
        <v>5</v>
      </c>
      <c r="G14">
        <v>10</v>
      </c>
      <c r="H14">
        <v>53.25</v>
      </c>
      <c r="I14" s="8">
        <v>44194.829999999994</v>
      </c>
      <c r="J14">
        <v>6</v>
      </c>
      <c r="K14">
        <v>2.5</v>
      </c>
      <c r="L14">
        <v>2</v>
      </c>
      <c r="M14">
        <v>3.75</v>
      </c>
      <c r="N14">
        <v>6</v>
      </c>
      <c r="O14">
        <v>15</v>
      </c>
      <c r="P14">
        <v>15</v>
      </c>
      <c r="Q14">
        <v>3</v>
      </c>
      <c r="R14" t="s">
        <v>29</v>
      </c>
      <c r="S14">
        <v>0.625</v>
      </c>
      <c r="T14">
        <v>2</v>
      </c>
      <c r="U14">
        <v>2.4375</v>
      </c>
      <c r="V14">
        <v>3.75</v>
      </c>
      <c r="W14">
        <v>3.75</v>
      </c>
      <c r="X14">
        <v>12.5625</v>
      </c>
      <c r="Y14">
        <v>2.9215116279069768</v>
      </c>
    </row>
    <row r="15" spans="1:30" s="8" customFormat="1" hidden="1" x14ac:dyDescent="0.25">
      <c r="A15" s="8" t="s">
        <v>77</v>
      </c>
      <c r="J15" s="8">
        <v>4902.4800000000005</v>
      </c>
      <c r="K15" s="8">
        <v>2449.5</v>
      </c>
      <c r="L15" s="8">
        <v>1623.6</v>
      </c>
      <c r="M15" s="8">
        <v>4410.45</v>
      </c>
      <c r="N15" s="8">
        <v>4894.5599999999995</v>
      </c>
      <c r="O15" s="8">
        <v>12236.4</v>
      </c>
      <c r="P15" s="8">
        <v>10632.6</v>
      </c>
      <c r="Q15" s="8">
        <v>3045.2400000000002</v>
      </c>
      <c r="R15" s="8" t="s">
        <v>30</v>
      </c>
    </row>
    <row r="16" spans="1:30" x14ac:dyDescent="0.25">
      <c r="A16" t="s">
        <v>77</v>
      </c>
      <c r="B16" t="s">
        <v>94</v>
      </c>
      <c r="C16" t="s">
        <v>95</v>
      </c>
      <c r="D16" t="s">
        <v>96</v>
      </c>
      <c r="F16">
        <v>40</v>
      </c>
      <c r="G16">
        <v>0</v>
      </c>
      <c r="H16">
        <v>166</v>
      </c>
      <c r="I16" s="8">
        <v>139576.08000000002</v>
      </c>
      <c r="J16">
        <v>16</v>
      </c>
      <c r="K16">
        <v>20</v>
      </c>
      <c r="L16">
        <v>16</v>
      </c>
      <c r="M16">
        <v>10</v>
      </c>
      <c r="N16">
        <v>16</v>
      </c>
      <c r="O16">
        <v>40</v>
      </c>
      <c r="P16">
        <v>40</v>
      </c>
      <c r="Q16">
        <v>8</v>
      </c>
      <c r="R16" t="s">
        <v>29</v>
      </c>
      <c r="S16">
        <v>5</v>
      </c>
      <c r="T16">
        <v>8</v>
      </c>
      <c r="U16">
        <v>6.5</v>
      </c>
      <c r="V16">
        <v>10</v>
      </c>
      <c r="W16">
        <v>10</v>
      </c>
      <c r="X16">
        <v>39.5</v>
      </c>
      <c r="Y16">
        <v>9.1860465116279073</v>
      </c>
    </row>
    <row r="17" spans="1:25" s="8" customFormat="1" hidden="1" x14ac:dyDescent="0.25">
      <c r="A17" s="8" t="s">
        <v>77</v>
      </c>
      <c r="J17" s="8">
        <v>13073.28</v>
      </c>
      <c r="K17" s="8">
        <v>19596</v>
      </c>
      <c r="L17" s="8">
        <v>12988.8</v>
      </c>
      <c r="M17" s="8">
        <v>11761.199999999999</v>
      </c>
      <c r="N17" s="8">
        <v>13052.16</v>
      </c>
      <c r="O17" s="8">
        <v>32630.400000000001</v>
      </c>
      <c r="P17" s="8">
        <v>28353.600000000002</v>
      </c>
      <c r="Q17" s="8">
        <v>8120.64</v>
      </c>
      <c r="R17" s="8" t="s">
        <v>30</v>
      </c>
    </row>
    <row r="18" spans="1:25" x14ac:dyDescent="0.25">
      <c r="A18" t="s">
        <v>77</v>
      </c>
      <c r="B18" t="s">
        <v>97</v>
      </c>
      <c r="C18" t="s">
        <v>98</v>
      </c>
      <c r="D18" t="s">
        <v>99</v>
      </c>
      <c r="F18">
        <v>0</v>
      </c>
      <c r="G18">
        <v>20</v>
      </c>
      <c r="H18">
        <v>65</v>
      </c>
      <c r="I18" s="8">
        <v>53495.640000000007</v>
      </c>
      <c r="J18">
        <v>8</v>
      </c>
      <c r="K18">
        <v>0</v>
      </c>
      <c r="L18">
        <v>0</v>
      </c>
      <c r="M18">
        <v>5</v>
      </c>
      <c r="N18">
        <v>8</v>
      </c>
      <c r="O18">
        <v>20</v>
      </c>
      <c r="P18">
        <v>20</v>
      </c>
      <c r="Q18">
        <v>4</v>
      </c>
      <c r="R18" t="s">
        <v>29</v>
      </c>
      <c r="S18">
        <v>0</v>
      </c>
      <c r="T18">
        <v>2</v>
      </c>
      <c r="U18">
        <v>3.25</v>
      </c>
      <c r="V18">
        <v>5</v>
      </c>
      <c r="W18">
        <v>5</v>
      </c>
      <c r="X18">
        <v>15.25</v>
      </c>
      <c r="Y18">
        <v>3.5465116279069768</v>
      </c>
    </row>
    <row r="19" spans="1:25" s="8" customFormat="1" hidden="1" x14ac:dyDescent="0.25">
      <c r="A19" s="8" t="s">
        <v>77</v>
      </c>
      <c r="J19" s="8">
        <v>6536.64</v>
      </c>
      <c r="K19" s="8">
        <v>0</v>
      </c>
      <c r="L19" s="8">
        <v>0</v>
      </c>
      <c r="M19" s="8">
        <v>5880.5999999999995</v>
      </c>
      <c r="N19" s="8">
        <v>6526.08</v>
      </c>
      <c r="O19" s="8">
        <v>16315.2</v>
      </c>
      <c r="P19" s="8">
        <v>14176.800000000001</v>
      </c>
      <c r="Q19" s="8">
        <v>4060.32</v>
      </c>
      <c r="R19" s="8" t="s">
        <v>30</v>
      </c>
    </row>
    <row r="20" spans="1:25" x14ac:dyDescent="0.25">
      <c r="A20" t="s">
        <v>77</v>
      </c>
      <c r="B20" t="s">
        <v>100</v>
      </c>
      <c r="C20" t="s">
        <v>101</v>
      </c>
      <c r="D20" t="s">
        <v>102</v>
      </c>
      <c r="E20" t="s">
        <v>103</v>
      </c>
      <c r="F20">
        <v>0</v>
      </c>
      <c r="G20">
        <v>30</v>
      </c>
      <c r="H20">
        <v>97.5</v>
      </c>
      <c r="I20" s="8">
        <v>80243.459999999992</v>
      </c>
      <c r="J20">
        <v>12</v>
      </c>
      <c r="K20">
        <v>0</v>
      </c>
      <c r="L20">
        <v>0</v>
      </c>
      <c r="M20">
        <v>7.5</v>
      </c>
      <c r="N20">
        <v>12</v>
      </c>
      <c r="O20">
        <v>30</v>
      </c>
      <c r="P20">
        <v>30</v>
      </c>
      <c r="Q20">
        <v>6</v>
      </c>
      <c r="R20" t="s">
        <v>29</v>
      </c>
      <c r="S20">
        <v>0</v>
      </c>
      <c r="T20">
        <v>3</v>
      </c>
      <c r="U20">
        <v>4.875</v>
      </c>
      <c r="V20">
        <v>7.5</v>
      </c>
      <c r="W20">
        <v>7.5</v>
      </c>
      <c r="X20">
        <v>22.875</v>
      </c>
      <c r="Y20">
        <v>5.3197674418604652</v>
      </c>
    </row>
    <row r="21" spans="1:25" s="8" customFormat="1" hidden="1" x14ac:dyDescent="0.25">
      <c r="A21" s="8" t="s">
        <v>77</v>
      </c>
      <c r="J21" s="8">
        <v>9804.9600000000009</v>
      </c>
      <c r="K21" s="8">
        <v>0</v>
      </c>
      <c r="L21" s="8">
        <v>0</v>
      </c>
      <c r="M21" s="8">
        <v>8820.9</v>
      </c>
      <c r="N21" s="8">
        <v>9789.119999999999</v>
      </c>
      <c r="O21" s="8">
        <v>24472.799999999999</v>
      </c>
      <c r="P21" s="8">
        <v>21265.200000000001</v>
      </c>
      <c r="Q21" s="8">
        <v>6090.4800000000005</v>
      </c>
      <c r="R21" s="8" t="s">
        <v>30</v>
      </c>
    </row>
    <row r="22" spans="1:25" x14ac:dyDescent="0.25">
      <c r="A22" t="s">
        <v>77</v>
      </c>
      <c r="B22" t="s">
        <v>100</v>
      </c>
      <c r="C22" t="s">
        <v>101</v>
      </c>
      <c r="D22" t="s">
        <v>104</v>
      </c>
      <c r="E22" t="s">
        <v>105</v>
      </c>
      <c r="F22">
        <v>0</v>
      </c>
      <c r="G22">
        <v>40</v>
      </c>
      <c r="H22">
        <v>130</v>
      </c>
      <c r="I22" s="8">
        <v>106991.28000000001</v>
      </c>
      <c r="J22">
        <v>16</v>
      </c>
      <c r="K22">
        <v>0</v>
      </c>
      <c r="L22">
        <v>0</v>
      </c>
      <c r="M22">
        <v>10</v>
      </c>
      <c r="N22">
        <v>16</v>
      </c>
      <c r="O22">
        <v>40</v>
      </c>
      <c r="P22">
        <v>40</v>
      </c>
      <c r="Q22">
        <v>8</v>
      </c>
      <c r="R22" t="s">
        <v>29</v>
      </c>
      <c r="S22">
        <v>0</v>
      </c>
      <c r="T22">
        <v>4</v>
      </c>
      <c r="U22">
        <v>6.5</v>
      </c>
      <c r="V22">
        <v>10</v>
      </c>
      <c r="W22">
        <v>10</v>
      </c>
      <c r="X22">
        <v>30.5</v>
      </c>
      <c r="Y22">
        <v>7.0930232558139537</v>
      </c>
    </row>
    <row r="23" spans="1:25" s="8" customFormat="1" hidden="1" x14ac:dyDescent="0.25">
      <c r="A23" s="8" t="s">
        <v>77</v>
      </c>
      <c r="J23" s="8">
        <v>13073.28</v>
      </c>
      <c r="K23" s="8">
        <v>0</v>
      </c>
      <c r="L23" s="8">
        <v>0</v>
      </c>
      <c r="M23" s="8">
        <v>11761.199999999999</v>
      </c>
      <c r="N23" s="8">
        <v>13052.16</v>
      </c>
      <c r="O23" s="8">
        <v>32630.400000000001</v>
      </c>
      <c r="P23" s="8">
        <v>28353.600000000002</v>
      </c>
      <c r="Q23" s="8">
        <v>8120.64</v>
      </c>
      <c r="R23" s="8" t="s">
        <v>30</v>
      </c>
    </row>
    <row r="24" spans="1:25" x14ac:dyDescent="0.25">
      <c r="A24" t="s">
        <v>77</v>
      </c>
      <c r="B24" t="s">
        <v>100</v>
      </c>
      <c r="C24" t="s">
        <v>101</v>
      </c>
      <c r="D24" t="s">
        <v>106</v>
      </c>
      <c r="E24" t="s">
        <v>107</v>
      </c>
      <c r="F24">
        <v>0</v>
      </c>
      <c r="G24">
        <v>15</v>
      </c>
      <c r="H24">
        <v>48.75</v>
      </c>
      <c r="I24" s="8">
        <v>40121.729999999996</v>
      </c>
      <c r="J24">
        <v>6</v>
      </c>
      <c r="K24">
        <v>0</v>
      </c>
      <c r="L24">
        <v>0</v>
      </c>
      <c r="M24">
        <v>3.75</v>
      </c>
      <c r="N24">
        <v>6</v>
      </c>
      <c r="O24">
        <v>15</v>
      </c>
      <c r="P24">
        <v>15</v>
      </c>
      <c r="Q24">
        <v>3</v>
      </c>
      <c r="R24" t="s">
        <v>29</v>
      </c>
      <c r="S24">
        <v>0</v>
      </c>
      <c r="T24">
        <v>1.5</v>
      </c>
      <c r="U24">
        <v>2.4375</v>
      </c>
      <c r="V24">
        <v>3.75</v>
      </c>
      <c r="W24">
        <v>3.75</v>
      </c>
      <c r="X24">
        <v>11.4375</v>
      </c>
      <c r="Y24">
        <v>2.6598837209302326</v>
      </c>
    </row>
    <row r="25" spans="1:25" s="8" customFormat="1" hidden="1" x14ac:dyDescent="0.25">
      <c r="A25" s="8" t="s">
        <v>77</v>
      </c>
      <c r="J25" s="8">
        <v>4902.4800000000005</v>
      </c>
      <c r="K25" s="8">
        <v>0</v>
      </c>
      <c r="L25" s="8">
        <v>0</v>
      </c>
      <c r="M25" s="8">
        <v>4410.45</v>
      </c>
      <c r="N25" s="8">
        <v>4894.5599999999995</v>
      </c>
      <c r="O25" s="8">
        <v>12236.4</v>
      </c>
      <c r="P25" s="8">
        <v>10632.6</v>
      </c>
      <c r="Q25" s="8">
        <v>3045.2400000000002</v>
      </c>
      <c r="R25" s="8" t="s">
        <v>30</v>
      </c>
    </row>
    <row r="26" spans="1:25" x14ac:dyDescent="0.25">
      <c r="A26" t="s">
        <v>77</v>
      </c>
      <c r="B26" t="s">
        <v>108</v>
      </c>
      <c r="C26" t="s">
        <v>109</v>
      </c>
      <c r="D26" t="s">
        <v>110</v>
      </c>
      <c r="E26" t="s">
        <v>111</v>
      </c>
      <c r="F26">
        <v>40</v>
      </c>
      <c r="G26">
        <v>20</v>
      </c>
      <c r="H26">
        <v>231</v>
      </c>
      <c r="I26" s="8">
        <v>193071.72</v>
      </c>
      <c r="J26">
        <v>24</v>
      </c>
      <c r="K26">
        <v>20</v>
      </c>
      <c r="L26">
        <v>16</v>
      </c>
      <c r="M26">
        <v>15</v>
      </c>
      <c r="N26">
        <v>24</v>
      </c>
      <c r="O26">
        <v>60</v>
      </c>
      <c r="P26">
        <v>60</v>
      </c>
      <c r="Q26">
        <v>12</v>
      </c>
      <c r="R26" t="s">
        <v>29</v>
      </c>
      <c r="S26">
        <v>5</v>
      </c>
      <c r="T26">
        <v>10</v>
      </c>
      <c r="U26">
        <v>9.75</v>
      </c>
      <c r="V26">
        <v>15</v>
      </c>
      <c r="W26">
        <v>15</v>
      </c>
      <c r="X26">
        <v>54.75</v>
      </c>
      <c r="Y26">
        <v>12.732558139534884</v>
      </c>
    </row>
    <row r="27" spans="1:25" s="8" customFormat="1" hidden="1" x14ac:dyDescent="0.25">
      <c r="A27" s="8" t="s">
        <v>77</v>
      </c>
      <c r="J27" s="8">
        <v>19609.920000000002</v>
      </c>
      <c r="K27" s="8">
        <v>19596</v>
      </c>
      <c r="L27" s="8">
        <v>12988.8</v>
      </c>
      <c r="M27" s="8">
        <v>17641.8</v>
      </c>
      <c r="N27" s="8">
        <v>19578.239999999998</v>
      </c>
      <c r="O27" s="8">
        <v>48945.599999999999</v>
      </c>
      <c r="P27" s="8">
        <v>42530.400000000001</v>
      </c>
      <c r="Q27" s="8">
        <v>12180.960000000001</v>
      </c>
      <c r="R27" s="8" t="s">
        <v>30</v>
      </c>
    </row>
    <row r="28" spans="1:25" x14ac:dyDescent="0.25">
      <c r="A28" t="s">
        <v>77</v>
      </c>
      <c r="B28" t="s">
        <v>108</v>
      </c>
      <c r="C28" t="s">
        <v>109</v>
      </c>
      <c r="D28" t="s">
        <v>112</v>
      </c>
      <c r="E28" t="s">
        <v>113</v>
      </c>
      <c r="F28">
        <v>5</v>
      </c>
      <c r="G28">
        <v>15</v>
      </c>
      <c r="H28">
        <v>69.5</v>
      </c>
      <c r="I28" s="8">
        <v>57568.74</v>
      </c>
      <c r="J28">
        <v>8</v>
      </c>
      <c r="K28">
        <v>2.5</v>
      </c>
      <c r="L28">
        <v>2</v>
      </c>
      <c r="M28">
        <v>5</v>
      </c>
      <c r="N28">
        <v>8</v>
      </c>
      <c r="O28">
        <v>20</v>
      </c>
      <c r="P28">
        <v>20</v>
      </c>
      <c r="Q28">
        <v>4</v>
      </c>
      <c r="R28" t="s">
        <v>29</v>
      </c>
      <c r="S28">
        <v>0.625</v>
      </c>
      <c r="T28">
        <v>2.5</v>
      </c>
      <c r="U28">
        <v>3.25</v>
      </c>
      <c r="V28">
        <v>5</v>
      </c>
      <c r="W28">
        <v>5</v>
      </c>
      <c r="X28">
        <v>16.375</v>
      </c>
      <c r="Y28">
        <v>3.808139534883721</v>
      </c>
    </row>
    <row r="29" spans="1:25" s="8" customFormat="1" hidden="1" x14ac:dyDescent="0.25">
      <c r="A29" s="8" t="s">
        <v>77</v>
      </c>
      <c r="J29" s="8">
        <v>6536.64</v>
      </c>
      <c r="K29" s="8">
        <v>2449.5</v>
      </c>
      <c r="L29" s="8">
        <v>1623.6</v>
      </c>
      <c r="M29" s="8">
        <v>5880.5999999999995</v>
      </c>
      <c r="N29" s="8">
        <v>6526.08</v>
      </c>
      <c r="O29" s="8">
        <v>16315.2</v>
      </c>
      <c r="P29" s="8">
        <v>14176.800000000001</v>
      </c>
      <c r="Q29" s="8">
        <v>4060.32</v>
      </c>
      <c r="R29" s="8" t="s">
        <v>30</v>
      </c>
    </row>
    <row r="30" spans="1:25" x14ac:dyDescent="0.25">
      <c r="A30" t="s">
        <v>77</v>
      </c>
      <c r="B30" t="s">
        <v>108</v>
      </c>
      <c r="C30" t="s">
        <v>109</v>
      </c>
      <c r="D30" t="s">
        <v>114</v>
      </c>
      <c r="E30" t="s">
        <v>115</v>
      </c>
      <c r="F30">
        <v>0</v>
      </c>
      <c r="G30">
        <v>0</v>
      </c>
      <c r="H30">
        <v>0</v>
      </c>
      <c r="I30" s="8">
        <v>0</v>
      </c>
      <c r="J30">
        <v>0</v>
      </c>
      <c r="K30">
        <v>0</v>
      </c>
      <c r="L30">
        <v>0</v>
      </c>
      <c r="M30">
        <v>0</v>
      </c>
      <c r="N30">
        <v>0</v>
      </c>
      <c r="O30">
        <v>0</v>
      </c>
      <c r="P30">
        <v>0</v>
      </c>
      <c r="Q30">
        <v>0</v>
      </c>
      <c r="R30" t="s">
        <v>29</v>
      </c>
      <c r="S30">
        <v>0</v>
      </c>
      <c r="T30">
        <v>0</v>
      </c>
      <c r="U30">
        <v>0</v>
      </c>
      <c r="V30">
        <v>0</v>
      </c>
      <c r="W30">
        <v>0</v>
      </c>
      <c r="X30">
        <v>0</v>
      </c>
      <c r="Y30">
        <v>0</v>
      </c>
    </row>
    <row r="31" spans="1:25" hidden="1" x14ac:dyDescent="0.25">
      <c r="A31" t="s">
        <v>77</v>
      </c>
      <c r="J31">
        <v>0</v>
      </c>
      <c r="K31">
        <v>0</v>
      </c>
      <c r="L31">
        <v>0</v>
      </c>
      <c r="M31">
        <v>0</v>
      </c>
      <c r="N31">
        <v>0</v>
      </c>
      <c r="O31">
        <v>0</v>
      </c>
      <c r="P31">
        <v>0</v>
      </c>
      <c r="Q31">
        <v>0</v>
      </c>
      <c r="R31" t="s">
        <v>30</v>
      </c>
    </row>
    <row r="32" spans="1:25" x14ac:dyDescent="0.25">
      <c r="A32" t="s">
        <v>77</v>
      </c>
      <c r="B32" t="s">
        <v>116</v>
      </c>
      <c r="C32" t="s">
        <v>117</v>
      </c>
      <c r="D32" t="s">
        <v>118</v>
      </c>
      <c r="F32">
        <v>5</v>
      </c>
      <c r="G32">
        <v>10</v>
      </c>
      <c r="H32">
        <v>53.25</v>
      </c>
      <c r="I32" s="8">
        <v>44194.829999999994</v>
      </c>
      <c r="J32">
        <v>6</v>
      </c>
      <c r="K32">
        <v>2.5</v>
      </c>
      <c r="L32">
        <v>2</v>
      </c>
      <c r="M32">
        <v>3.75</v>
      </c>
      <c r="N32">
        <v>6</v>
      </c>
      <c r="O32">
        <v>15</v>
      </c>
      <c r="P32">
        <v>15</v>
      </c>
      <c r="Q32">
        <v>3</v>
      </c>
      <c r="R32" t="s">
        <v>29</v>
      </c>
      <c r="S32">
        <v>0.625</v>
      </c>
      <c r="T32">
        <v>2</v>
      </c>
      <c r="U32">
        <v>2.4375</v>
      </c>
      <c r="V32">
        <v>3.75</v>
      </c>
      <c r="W32">
        <v>3.75</v>
      </c>
      <c r="X32">
        <v>12.5625</v>
      </c>
      <c r="Y32">
        <v>2.9215116279069768</v>
      </c>
    </row>
    <row r="33" spans="1:25" s="8" customFormat="1" hidden="1" x14ac:dyDescent="0.25">
      <c r="A33" s="8" t="s">
        <v>77</v>
      </c>
      <c r="J33" s="8">
        <v>4902.4800000000005</v>
      </c>
      <c r="K33" s="8">
        <v>2449.5</v>
      </c>
      <c r="L33" s="8">
        <v>1623.6</v>
      </c>
      <c r="M33" s="8">
        <v>4410.45</v>
      </c>
      <c r="N33" s="8">
        <v>4894.5599999999995</v>
      </c>
      <c r="O33" s="8">
        <v>12236.4</v>
      </c>
      <c r="P33" s="8">
        <v>10632.6</v>
      </c>
      <c r="Q33" s="8">
        <v>3045.2400000000002</v>
      </c>
      <c r="R33" s="8" t="s">
        <v>30</v>
      </c>
    </row>
    <row r="34" spans="1:25" x14ac:dyDescent="0.25">
      <c r="A34" t="s">
        <v>77</v>
      </c>
      <c r="B34" t="s">
        <v>116</v>
      </c>
      <c r="C34" t="s">
        <v>117</v>
      </c>
      <c r="D34" t="s">
        <v>119</v>
      </c>
      <c r="F34">
        <v>5</v>
      </c>
      <c r="G34">
        <v>15</v>
      </c>
      <c r="H34">
        <v>69.5</v>
      </c>
      <c r="I34" s="8">
        <v>57568.74</v>
      </c>
      <c r="J34">
        <v>8</v>
      </c>
      <c r="K34">
        <v>2.5</v>
      </c>
      <c r="L34">
        <v>2</v>
      </c>
      <c r="M34">
        <v>5</v>
      </c>
      <c r="N34">
        <v>8</v>
      </c>
      <c r="O34">
        <v>20</v>
      </c>
      <c r="P34">
        <v>20</v>
      </c>
      <c r="Q34">
        <v>4</v>
      </c>
      <c r="R34" t="s">
        <v>29</v>
      </c>
      <c r="S34">
        <v>0.625</v>
      </c>
      <c r="T34">
        <v>2.5</v>
      </c>
      <c r="U34">
        <v>3.25</v>
      </c>
      <c r="V34">
        <v>5</v>
      </c>
      <c r="W34">
        <v>5</v>
      </c>
      <c r="X34">
        <v>16.375</v>
      </c>
      <c r="Y34">
        <v>3.808139534883721</v>
      </c>
    </row>
    <row r="35" spans="1:25" s="8" customFormat="1" hidden="1" x14ac:dyDescent="0.25">
      <c r="A35" s="8" t="s">
        <v>77</v>
      </c>
      <c r="J35" s="8">
        <v>6536.64</v>
      </c>
      <c r="K35" s="8">
        <v>2449.5</v>
      </c>
      <c r="L35" s="8">
        <v>1623.6</v>
      </c>
      <c r="M35" s="8">
        <v>5880.5999999999995</v>
      </c>
      <c r="N35" s="8">
        <v>6526.08</v>
      </c>
      <c r="O35" s="8">
        <v>16315.2</v>
      </c>
      <c r="P35" s="8">
        <v>14176.800000000001</v>
      </c>
      <c r="Q35" s="8">
        <v>4060.32</v>
      </c>
      <c r="R35" s="8" t="s">
        <v>30</v>
      </c>
    </row>
    <row r="36" spans="1:25" x14ac:dyDescent="0.25">
      <c r="A36" t="s">
        <v>77</v>
      </c>
      <c r="B36" t="s">
        <v>120</v>
      </c>
      <c r="C36" t="s">
        <v>121</v>
      </c>
      <c r="D36" t="s">
        <v>122</v>
      </c>
      <c r="F36">
        <v>10</v>
      </c>
      <c r="G36">
        <v>20</v>
      </c>
      <c r="H36">
        <v>106.5</v>
      </c>
      <c r="I36" s="8">
        <v>88389.659999999989</v>
      </c>
      <c r="J36">
        <v>12</v>
      </c>
      <c r="K36">
        <v>5</v>
      </c>
      <c r="L36">
        <v>4</v>
      </c>
      <c r="M36">
        <v>7.5</v>
      </c>
      <c r="N36">
        <v>12</v>
      </c>
      <c r="O36">
        <v>30</v>
      </c>
      <c r="P36">
        <v>30</v>
      </c>
      <c r="Q36">
        <v>6</v>
      </c>
      <c r="R36" t="s">
        <v>29</v>
      </c>
      <c r="S36">
        <v>1.25</v>
      </c>
      <c r="T36">
        <v>4</v>
      </c>
      <c r="U36">
        <v>4.875</v>
      </c>
      <c r="V36">
        <v>7.5</v>
      </c>
      <c r="W36">
        <v>7.5</v>
      </c>
      <c r="X36">
        <v>25.125</v>
      </c>
      <c r="Y36">
        <v>5.8430232558139537</v>
      </c>
    </row>
    <row r="37" spans="1:25" s="8" customFormat="1" hidden="1" x14ac:dyDescent="0.25">
      <c r="A37" s="8" t="s">
        <v>77</v>
      </c>
      <c r="J37" s="8">
        <v>9804.9600000000009</v>
      </c>
      <c r="K37" s="8">
        <v>4899</v>
      </c>
      <c r="L37" s="8">
        <v>3247.2</v>
      </c>
      <c r="M37" s="8">
        <v>8820.9</v>
      </c>
      <c r="N37" s="8">
        <v>9789.119999999999</v>
      </c>
      <c r="O37" s="8">
        <v>24472.799999999999</v>
      </c>
      <c r="P37" s="8">
        <v>21265.200000000001</v>
      </c>
      <c r="Q37" s="8">
        <v>6090.4800000000005</v>
      </c>
      <c r="R37" s="8" t="s">
        <v>30</v>
      </c>
    </row>
    <row r="38" spans="1:25" x14ac:dyDescent="0.25">
      <c r="A38" t="s">
        <v>77</v>
      </c>
      <c r="B38" t="s">
        <v>123</v>
      </c>
      <c r="C38" t="s">
        <v>121</v>
      </c>
      <c r="D38" t="s">
        <v>124</v>
      </c>
      <c r="F38">
        <v>5</v>
      </c>
      <c r="G38">
        <v>20</v>
      </c>
      <c r="H38">
        <v>85.75</v>
      </c>
      <c r="I38" s="8">
        <v>70942.649999999994</v>
      </c>
      <c r="J38">
        <v>10</v>
      </c>
      <c r="K38">
        <v>2.5</v>
      </c>
      <c r="L38">
        <v>2</v>
      </c>
      <c r="M38">
        <v>6.25</v>
      </c>
      <c r="N38">
        <v>10</v>
      </c>
      <c r="O38">
        <v>25</v>
      </c>
      <c r="P38">
        <v>25</v>
      </c>
      <c r="Q38">
        <v>5</v>
      </c>
      <c r="R38" t="s">
        <v>29</v>
      </c>
      <c r="S38">
        <v>0.625</v>
      </c>
      <c r="T38">
        <v>3</v>
      </c>
      <c r="U38">
        <v>4.0625</v>
      </c>
      <c r="V38">
        <v>6.25</v>
      </c>
      <c r="W38">
        <v>6.25</v>
      </c>
      <c r="X38">
        <v>20.1875</v>
      </c>
      <c r="Y38">
        <v>4.6947674418604652</v>
      </c>
    </row>
    <row r="39" spans="1:25" s="8" customFormat="1" hidden="1" x14ac:dyDescent="0.25">
      <c r="A39" s="8" t="s">
        <v>77</v>
      </c>
      <c r="J39" s="8">
        <v>8170.8</v>
      </c>
      <c r="K39" s="8">
        <v>2449.5</v>
      </c>
      <c r="L39" s="8">
        <v>1623.6</v>
      </c>
      <c r="M39" s="8">
        <v>7350.7499999999991</v>
      </c>
      <c r="N39" s="8">
        <v>8157.6</v>
      </c>
      <c r="O39" s="8">
        <v>20394</v>
      </c>
      <c r="P39" s="8">
        <v>17721</v>
      </c>
      <c r="Q39" s="8">
        <v>5075.4000000000005</v>
      </c>
      <c r="R39" s="8" t="s">
        <v>30</v>
      </c>
    </row>
    <row r="40" spans="1:25" x14ac:dyDescent="0.25">
      <c r="A40" t="s">
        <v>77</v>
      </c>
      <c r="B40" t="s">
        <v>125</v>
      </c>
      <c r="C40" t="s">
        <v>126</v>
      </c>
      <c r="D40" t="s">
        <v>127</v>
      </c>
      <c r="E40" t="s">
        <v>128</v>
      </c>
      <c r="F40">
        <v>10</v>
      </c>
      <c r="G40">
        <v>10</v>
      </c>
      <c r="H40">
        <v>74</v>
      </c>
      <c r="I40" s="8">
        <v>61641.840000000004</v>
      </c>
      <c r="J40">
        <v>8</v>
      </c>
      <c r="K40">
        <v>5</v>
      </c>
      <c r="L40">
        <v>4</v>
      </c>
      <c r="M40">
        <v>5</v>
      </c>
      <c r="N40">
        <v>8</v>
      </c>
      <c r="O40">
        <v>20</v>
      </c>
      <c r="P40">
        <v>20</v>
      </c>
      <c r="Q40">
        <v>4</v>
      </c>
      <c r="R40" t="s">
        <v>29</v>
      </c>
      <c r="S40">
        <v>1.25</v>
      </c>
      <c r="T40">
        <v>3</v>
      </c>
      <c r="U40">
        <v>3.25</v>
      </c>
      <c r="V40">
        <v>5</v>
      </c>
      <c r="W40">
        <v>5</v>
      </c>
      <c r="X40">
        <v>17.5</v>
      </c>
      <c r="Y40">
        <v>4.0697674418604652</v>
      </c>
    </row>
    <row r="41" spans="1:25" s="8" customFormat="1" hidden="1" x14ac:dyDescent="0.25">
      <c r="A41" s="8" t="s">
        <v>77</v>
      </c>
      <c r="J41" s="8">
        <v>6536.64</v>
      </c>
      <c r="K41" s="8">
        <v>4899</v>
      </c>
      <c r="L41" s="8">
        <v>3247.2</v>
      </c>
      <c r="M41" s="8">
        <v>5880.5999999999995</v>
      </c>
      <c r="N41" s="8">
        <v>6526.08</v>
      </c>
      <c r="O41" s="8">
        <v>16315.2</v>
      </c>
      <c r="P41" s="8">
        <v>14176.800000000001</v>
      </c>
      <c r="Q41" s="8">
        <v>4060.32</v>
      </c>
      <c r="R41" s="8" t="s">
        <v>30</v>
      </c>
    </row>
    <row r="42" spans="1:25" x14ac:dyDescent="0.25">
      <c r="A42" t="s">
        <v>77</v>
      </c>
      <c r="B42" t="s">
        <v>129</v>
      </c>
      <c r="C42" t="s">
        <v>130</v>
      </c>
      <c r="D42" t="s">
        <v>131</v>
      </c>
      <c r="F42">
        <v>15</v>
      </c>
      <c r="G42">
        <v>10</v>
      </c>
      <c r="H42">
        <v>94.75</v>
      </c>
      <c r="I42" s="8">
        <v>79088.849999999991</v>
      </c>
      <c r="J42">
        <v>10</v>
      </c>
      <c r="K42">
        <v>7.5</v>
      </c>
      <c r="L42">
        <v>6</v>
      </c>
      <c r="M42">
        <v>6.25</v>
      </c>
      <c r="N42">
        <v>10</v>
      </c>
      <c r="O42">
        <v>25</v>
      </c>
      <c r="P42">
        <v>25</v>
      </c>
      <c r="Q42">
        <v>5</v>
      </c>
      <c r="R42" t="s">
        <v>29</v>
      </c>
      <c r="S42">
        <v>1.875</v>
      </c>
      <c r="T42">
        <v>4</v>
      </c>
      <c r="U42">
        <v>4.0625</v>
      </c>
      <c r="V42">
        <v>6.25</v>
      </c>
      <c r="W42">
        <v>6.25</v>
      </c>
      <c r="X42">
        <v>22.4375</v>
      </c>
      <c r="Y42">
        <v>5.2180232558139537</v>
      </c>
    </row>
    <row r="43" spans="1:25" s="8" customFormat="1" hidden="1" x14ac:dyDescent="0.25">
      <c r="A43" s="8" t="s">
        <v>77</v>
      </c>
      <c r="J43" s="8">
        <v>8170.8</v>
      </c>
      <c r="K43" s="8">
        <v>7348.5</v>
      </c>
      <c r="L43" s="8">
        <v>4870.7999999999993</v>
      </c>
      <c r="M43" s="8">
        <v>7350.7499999999991</v>
      </c>
      <c r="N43" s="8">
        <v>8157.6</v>
      </c>
      <c r="O43" s="8">
        <v>20394</v>
      </c>
      <c r="P43" s="8">
        <v>17721</v>
      </c>
      <c r="Q43" s="8">
        <v>5075.4000000000005</v>
      </c>
      <c r="R43" s="8" t="s">
        <v>30</v>
      </c>
    </row>
    <row r="44" spans="1:25" x14ac:dyDescent="0.25">
      <c r="A44" t="s">
        <v>77</v>
      </c>
      <c r="B44" t="s">
        <v>132</v>
      </c>
      <c r="C44" t="s">
        <v>133</v>
      </c>
      <c r="D44" t="s">
        <v>134</v>
      </c>
      <c r="F44">
        <v>2</v>
      </c>
      <c r="G44">
        <v>20</v>
      </c>
      <c r="H44">
        <v>73.300000000000011</v>
      </c>
      <c r="I44" s="8">
        <v>60474.444000000003</v>
      </c>
      <c r="J44">
        <v>8.8000000000000007</v>
      </c>
      <c r="K44">
        <v>1</v>
      </c>
      <c r="L44">
        <v>0.8</v>
      </c>
      <c r="M44">
        <v>5.5</v>
      </c>
      <c r="N44">
        <v>8.8000000000000007</v>
      </c>
      <c r="O44">
        <v>22</v>
      </c>
      <c r="P44">
        <v>22</v>
      </c>
      <c r="Q44">
        <v>4.4000000000000004</v>
      </c>
      <c r="R44" t="s">
        <v>29</v>
      </c>
      <c r="S44">
        <v>0.25</v>
      </c>
      <c r="T44">
        <v>2.4000000000000004</v>
      </c>
      <c r="U44">
        <v>3.5750000000000002</v>
      </c>
      <c r="V44">
        <v>5.5</v>
      </c>
      <c r="W44">
        <v>5.5</v>
      </c>
      <c r="X44">
        <v>17.225000000000001</v>
      </c>
      <c r="Y44">
        <v>4.0058139534883725</v>
      </c>
    </row>
    <row r="45" spans="1:25" s="8" customFormat="1" hidden="1" x14ac:dyDescent="0.25">
      <c r="A45" s="8" t="s">
        <v>77</v>
      </c>
      <c r="J45" s="8">
        <v>7190.304000000001</v>
      </c>
      <c r="K45" s="8">
        <v>979.8</v>
      </c>
      <c r="L45" s="8">
        <v>649.44000000000005</v>
      </c>
      <c r="M45" s="8">
        <v>6468.66</v>
      </c>
      <c r="N45" s="8">
        <v>7178.6880000000001</v>
      </c>
      <c r="O45" s="8">
        <v>17946.72</v>
      </c>
      <c r="P45" s="8">
        <v>15594.480000000001</v>
      </c>
      <c r="Q45" s="8">
        <v>4466.3520000000008</v>
      </c>
      <c r="R45" s="8" t="s">
        <v>30</v>
      </c>
    </row>
    <row r="46" spans="1:25" x14ac:dyDescent="0.25">
      <c r="A46" t="s">
        <v>77</v>
      </c>
      <c r="B46" t="s">
        <v>135</v>
      </c>
      <c r="C46" t="s">
        <v>136</v>
      </c>
      <c r="D46" t="s">
        <v>137</v>
      </c>
      <c r="F46">
        <v>0</v>
      </c>
      <c r="G46">
        <v>20</v>
      </c>
      <c r="H46">
        <v>65</v>
      </c>
      <c r="I46" s="8">
        <v>53495.640000000007</v>
      </c>
      <c r="J46">
        <v>8</v>
      </c>
      <c r="K46">
        <v>0</v>
      </c>
      <c r="L46">
        <v>0</v>
      </c>
      <c r="M46">
        <v>5</v>
      </c>
      <c r="N46">
        <v>8</v>
      </c>
      <c r="O46">
        <v>20</v>
      </c>
      <c r="P46">
        <v>20</v>
      </c>
      <c r="Q46">
        <v>4</v>
      </c>
      <c r="R46" t="s">
        <v>29</v>
      </c>
      <c r="S46">
        <v>0</v>
      </c>
      <c r="T46">
        <v>2</v>
      </c>
      <c r="U46">
        <v>3.25</v>
      </c>
      <c r="V46">
        <v>5</v>
      </c>
      <c r="W46">
        <v>5</v>
      </c>
      <c r="X46">
        <v>15.25</v>
      </c>
      <c r="Y46">
        <v>3.5465116279069768</v>
      </c>
    </row>
    <row r="47" spans="1:25" s="8" customFormat="1" hidden="1" x14ac:dyDescent="0.25">
      <c r="A47" s="8" t="s">
        <v>77</v>
      </c>
      <c r="J47" s="8">
        <v>6536.64</v>
      </c>
      <c r="K47" s="8">
        <v>0</v>
      </c>
      <c r="L47" s="8">
        <v>0</v>
      </c>
      <c r="M47" s="8">
        <v>5880.5999999999995</v>
      </c>
      <c r="N47" s="8">
        <v>6526.08</v>
      </c>
      <c r="O47" s="8">
        <v>16315.2</v>
      </c>
      <c r="P47" s="8">
        <v>14176.800000000001</v>
      </c>
      <c r="Q47" s="8">
        <v>4060.32</v>
      </c>
      <c r="R47" s="8" t="s">
        <v>30</v>
      </c>
    </row>
    <row r="48" spans="1:25" x14ac:dyDescent="0.25">
      <c r="A48" t="s">
        <v>77</v>
      </c>
      <c r="B48" t="s">
        <v>138</v>
      </c>
      <c r="C48" t="s">
        <v>139</v>
      </c>
      <c r="D48" t="s">
        <v>140</v>
      </c>
      <c r="F48">
        <v>5</v>
      </c>
      <c r="G48">
        <v>5</v>
      </c>
      <c r="H48">
        <v>37</v>
      </c>
      <c r="I48" s="8">
        <v>30820.920000000002</v>
      </c>
      <c r="J48">
        <v>4</v>
      </c>
      <c r="K48">
        <v>2.5</v>
      </c>
      <c r="L48">
        <v>2</v>
      </c>
      <c r="M48">
        <v>2.5</v>
      </c>
      <c r="N48">
        <v>4</v>
      </c>
      <c r="O48">
        <v>10</v>
      </c>
      <c r="P48">
        <v>10</v>
      </c>
      <c r="Q48">
        <v>2</v>
      </c>
      <c r="R48" t="s">
        <v>29</v>
      </c>
      <c r="S48">
        <v>0.625</v>
      </c>
      <c r="T48">
        <v>1.5</v>
      </c>
      <c r="U48">
        <v>1.625</v>
      </c>
      <c r="V48">
        <v>2.5</v>
      </c>
      <c r="W48">
        <v>2.5</v>
      </c>
      <c r="X48">
        <v>8.75</v>
      </c>
      <c r="Y48">
        <v>2.0348837209302326</v>
      </c>
    </row>
    <row r="49" spans="1:25" s="8" customFormat="1" hidden="1" x14ac:dyDescent="0.25">
      <c r="A49" s="8" t="s">
        <v>77</v>
      </c>
      <c r="J49" s="8">
        <v>3268.32</v>
      </c>
      <c r="K49" s="8">
        <v>2449.5</v>
      </c>
      <c r="L49" s="8">
        <v>1623.6</v>
      </c>
      <c r="M49" s="8">
        <v>2940.2999999999997</v>
      </c>
      <c r="N49" s="8">
        <v>3263.04</v>
      </c>
      <c r="O49" s="8">
        <v>8157.6</v>
      </c>
      <c r="P49" s="8">
        <v>7088.4000000000005</v>
      </c>
      <c r="Q49" s="8">
        <v>2030.16</v>
      </c>
      <c r="R49" s="8" t="s">
        <v>30</v>
      </c>
    </row>
    <row r="50" spans="1:25" x14ac:dyDescent="0.25">
      <c r="A50" t="s">
        <v>77</v>
      </c>
      <c r="B50" t="s">
        <v>141</v>
      </c>
      <c r="C50" t="s">
        <v>142</v>
      </c>
      <c r="D50" t="s">
        <v>143</v>
      </c>
      <c r="F50">
        <v>0</v>
      </c>
      <c r="G50">
        <v>10</v>
      </c>
      <c r="H50">
        <v>32.5</v>
      </c>
      <c r="I50" s="8">
        <v>26747.820000000003</v>
      </c>
      <c r="J50">
        <v>4</v>
      </c>
      <c r="K50">
        <v>0</v>
      </c>
      <c r="L50">
        <v>0</v>
      </c>
      <c r="M50">
        <v>2.5</v>
      </c>
      <c r="N50">
        <v>4</v>
      </c>
      <c r="O50">
        <v>10</v>
      </c>
      <c r="P50">
        <v>10</v>
      </c>
      <c r="Q50">
        <v>2</v>
      </c>
      <c r="R50" t="s">
        <v>29</v>
      </c>
      <c r="S50">
        <v>0</v>
      </c>
      <c r="T50">
        <v>1</v>
      </c>
      <c r="U50">
        <v>1.625</v>
      </c>
      <c r="V50">
        <v>2.5</v>
      </c>
      <c r="W50">
        <v>2.5</v>
      </c>
      <c r="X50">
        <v>7.625</v>
      </c>
      <c r="Y50">
        <v>1.7732558139534884</v>
      </c>
    </row>
    <row r="51" spans="1:25" s="8" customFormat="1" hidden="1" x14ac:dyDescent="0.25">
      <c r="A51" s="8" t="s">
        <v>77</v>
      </c>
      <c r="J51" s="8">
        <v>3268.32</v>
      </c>
      <c r="K51" s="8">
        <v>0</v>
      </c>
      <c r="L51" s="8">
        <v>0</v>
      </c>
      <c r="M51" s="8">
        <v>2940.2999999999997</v>
      </c>
      <c r="N51" s="8">
        <v>3263.04</v>
      </c>
      <c r="O51" s="8">
        <v>8157.6</v>
      </c>
      <c r="P51" s="8">
        <v>7088.4000000000005</v>
      </c>
      <c r="Q51" s="8">
        <v>2030.16</v>
      </c>
      <c r="R51" s="8" t="s">
        <v>30</v>
      </c>
    </row>
    <row r="52" spans="1:25" x14ac:dyDescent="0.25">
      <c r="A52" t="s">
        <v>77</v>
      </c>
      <c r="B52" t="s">
        <v>144</v>
      </c>
      <c r="C52" t="s">
        <v>145</v>
      </c>
      <c r="D52" t="s">
        <v>146</v>
      </c>
      <c r="F52">
        <v>5</v>
      </c>
      <c r="G52">
        <v>10</v>
      </c>
      <c r="H52">
        <v>53.25</v>
      </c>
      <c r="I52" s="8">
        <v>44194.829999999994</v>
      </c>
      <c r="J52">
        <v>6</v>
      </c>
      <c r="K52">
        <v>2.5</v>
      </c>
      <c r="L52">
        <v>2</v>
      </c>
      <c r="M52">
        <v>3.75</v>
      </c>
      <c r="N52">
        <v>6</v>
      </c>
      <c r="O52">
        <v>15</v>
      </c>
      <c r="P52">
        <v>15</v>
      </c>
      <c r="Q52">
        <v>3</v>
      </c>
      <c r="R52" t="s">
        <v>29</v>
      </c>
      <c r="S52">
        <v>0.625</v>
      </c>
      <c r="T52">
        <v>2</v>
      </c>
      <c r="U52">
        <v>2.4375</v>
      </c>
      <c r="V52">
        <v>3.75</v>
      </c>
      <c r="W52">
        <v>3.75</v>
      </c>
      <c r="X52">
        <v>12.5625</v>
      </c>
      <c r="Y52">
        <v>2.9215116279069768</v>
      </c>
    </row>
    <row r="53" spans="1:25" s="8" customFormat="1" hidden="1" x14ac:dyDescent="0.25">
      <c r="A53" s="8" t="s">
        <v>77</v>
      </c>
      <c r="J53" s="8">
        <v>4902.4800000000005</v>
      </c>
      <c r="K53" s="8">
        <v>2449.5</v>
      </c>
      <c r="L53" s="8">
        <v>1623.6</v>
      </c>
      <c r="M53" s="8">
        <v>4410.45</v>
      </c>
      <c r="N53" s="8">
        <v>4894.5599999999995</v>
      </c>
      <c r="O53" s="8">
        <v>12236.4</v>
      </c>
      <c r="P53" s="8">
        <v>10632.6</v>
      </c>
      <c r="Q53" s="8">
        <v>3045.2400000000002</v>
      </c>
      <c r="R53" s="8" t="s">
        <v>30</v>
      </c>
    </row>
    <row r="54" spans="1:25" x14ac:dyDescent="0.25">
      <c r="A54" t="s">
        <v>77</v>
      </c>
      <c r="B54" t="s">
        <v>147</v>
      </c>
      <c r="C54" t="s">
        <v>148</v>
      </c>
      <c r="D54" t="s">
        <v>149</v>
      </c>
      <c r="F54">
        <v>5</v>
      </c>
      <c r="G54">
        <v>5</v>
      </c>
      <c r="H54">
        <v>37</v>
      </c>
      <c r="I54" s="8">
        <v>30820.920000000002</v>
      </c>
      <c r="J54">
        <v>4</v>
      </c>
      <c r="K54">
        <v>2.5</v>
      </c>
      <c r="L54">
        <v>2</v>
      </c>
      <c r="M54">
        <v>2.5</v>
      </c>
      <c r="N54">
        <v>4</v>
      </c>
      <c r="O54">
        <v>10</v>
      </c>
      <c r="P54">
        <v>10</v>
      </c>
      <c r="Q54">
        <v>2</v>
      </c>
      <c r="R54" t="s">
        <v>29</v>
      </c>
      <c r="S54">
        <v>0.625</v>
      </c>
      <c r="T54">
        <v>1.5</v>
      </c>
      <c r="U54">
        <v>1.625</v>
      </c>
      <c r="V54">
        <v>2.5</v>
      </c>
      <c r="W54">
        <v>2.5</v>
      </c>
      <c r="X54">
        <v>8.75</v>
      </c>
      <c r="Y54">
        <v>2.0348837209302326</v>
      </c>
    </row>
    <row r="55" spans="1:25" s="8" customFormat="1" hidden="1" x14ac:dyDescent="0.25">
      <c r="A55" s="8" t="s">
        <v>77</v>
      </c>
      <c r="J55" s="8">
        <v>3268.32</v>
      </c>
      <c r="K55" s="8">
        <v>2449.5</v>
      </c>
      <c r="L55" s="8">
        <v>1623.6</v>
      </c>
      <c r="M55" s="8">
        <v>2940.2999999999997</v>
      </c>
      <c r="N55" s="8">
        <v>3263.04</v>
      </c>
      <c r="O55" s="8">
        <v>8157.6</v>
      </c>
      <c r="P55" s="8">
        <v>7088.4000000000005</v>
      </c>
      <c r="Q55" s="8">
        <v>2030.16</v>
      </c>
      <c r="R55" s="8" t="s">
        <v>30</v>
      </c>
    </row>
    <row r="56" spans="1:25" x14ac:dyDescent="0.25">
      <c r="A56" t="s">
        <v>77</v>
      </c>
      <c r="B56" t="s">
        <v>150</v>
      </c>
      <c r="C56" t="s">
        <v>151</v>
      </c>
      <c r="D56" t="s">
        <v>152</v>
      </c>
      <c r="F56">
        <v>5</v>
      </c>
      <c r="G56">
        <v>5</v>
      </c>
      <c r="H56">
        <v>37</v>
      </c>
      <c r="I56" s="8">
        <v>30820.920000000002</v>
      </c>
      <c r="J56">
        <v>4</v>
      </c>
      <c r="K56">
        <v>2.5</v>
      </c>
      <c r="L56">
        <v>2</v>
      </c>
      <c r="M56">
        <v>2.5</v>
      </c>
      <c r="N56">
        <v>4</v>
      </c>
      <c r="O56">
        <v>10</v>
      </c>
      <c r="P56">
        <v>10</v>
      </c>
      <c r="Q56">
        <v>2</v>
      </c>
      <c r="R56" t="s">
        <v>29</v>
      </c>
      <c r="S56">
        <v>0.625</v>
      </c>
      <c r="T56">
        <v>1.5</v>
      </c>
      <c r="U56">
        <v>1.625</v>
      </c>
      <c r="V56">
        <v>2.5</v>
      </c>
      <c r="W56">
        <v>2.5</v>
      </c>
      <c r="X56">
        <v>8.75</v>
      </c>
      <c r="Y56">
        <v>2.0348837209302326</v>
      </c>
    </row>
    <row r="57" spans="1:25" s="8" customFormat="1" hidden="1" x14ac:dyDescent="0.25">
      <c r="A57" s="8" t="s">
        <v>77</v>
      </c>
      <c r="J57" s="8">
        <v>3268.32</v>
      </c>
      <c r="K57" s="8">
        <v>2449.5</v>
      </c>
      <c r="L57" s="8">
        <v>1623.6</v>
      </c>
      <c r="M57" s="8">
        <v>2940.2999999999997</v>
      </c>
      <c r="N57" s="8">
        <v>3263.04</v>
      </c>
      <c r="O57" s="8">
        <v>8157.6</v>
      </c>
      <c r="P57" s="8">
        <v>7088.4000000000005</v>
      </c>
      <c r="Q57" s="8">
        <v>2030.16</v>
      </c>
      <c r="R57" s="8" t="s">
        <v>30</v>
      </c>
    </row>
    <row r="58" spans="1:25" x14ac:dyDescent="0.25">
      <c r="A58" t="s">
        <v>77</v>
      </c>
      <c r="B58" t="s">
        <v>90</v>
      </c>
      <c r="C58" t="s">
        <v>91</v>
      </c>
      <c r="D58" t="s">
        <v>153</v>
      </c>
      <c r="F58">
        <v>10</v>
      </c>
      <c r="G58">
        <v>30</v>
      </c>
      <c r="H58">
        <v>139</v>
      </c>
      <c r="I58" s="8">
        <v>115137.48</v>
      </c>
      <c r="J58">
        <v>16</v>
      </c>
      <c r="K58">
        <v>5</v>
      </c>
      <c r="L58">
        <v>4</v>
      </c>
      <c r="M58">
        <v>10</v>
      </c>
      <c r="N58">
        <v>16</v>
      </c>
      <c r="O58">
        <v>40</v>
      </c>
      <c r="P58">
        <v>40</v>
      </c>
      <c r="Q58">
        <v>8</v>
      </c>
      <c r="R58" t="s">
        <v>29</v>
      </c>
      <c r="S58">
        <v>1.25</v>
      </c>
      <c r="T58">
        <v>5</v>
      </c>
      <c r="U58">
        <v>6.5</v>
      </c>
      <c r="V58">
        <v>10</v>
      </c>
      <c r="W58">
        <v>10</v>
      </c>
      <c r="X58">
        <v>32.75</v>
      </c>
      <c r="Y58">
        <v>7.6162790697674421</v>
      </c>
    </row>
    <row r="59" spans="1:25" s="8" customFormat="1" hidden="1" x14ac:dyDescent="0.25">
      <c r="A59" s="8" t="s">
        <v>77</v>
      </c>
      <c r="J59" s="8">
        <v>13073.28</v>
      </c>
      <c r="K59" s="8">
        <v>4899</v>
      </c>
      <c r="L59" s="8">
        <v>3247.2</v>
      </c>
      <c r="M59" s="8">
        <v>11761.199999999999</v>
      </c>
      <c r="N59" s="8">
        <v>13052.16</v>
      </c>
      <c r="O59" s="8">
        <v>32630.400000000001</v>
      </c>
      <c r="P59" s="8">
        <v>28353.600000000002</v>
      </c>
      <c r="Q59" s="8">
        <v>8120.64</v>
      </c>
      <c r="R59" s="8" t="s">
        <v>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R86"/>
  <sheetViews>
    <sheetView topLeftCell="B1" zoomScale="110" zoomScaleNormal="110" workbookViewId="0">
      <selection activeCell="AR16" sqref="AR16"/>
    </sheetView>
  </sheetViews>
  <sheetFormatPr baseColWidth="10" defaultColWidth="11.42578125" defaultRowHeight="15" x14ac:dyDescent="0.25"/>
  <cols>
    <col min="2" max="2" width="8.140625" style="11" customWidth="1"/>
    <col min="3" max="3" width="0" hidden="1" customWidth="1"/>
    <col min="4" max="4" width="43.28515625" customWidth="1"/>
    <col min="5" max="8" width="0" hidden="1" customWidth="1"/>
    <col min="9" max="9" width="5.7109375" customWidth="1"/>
    <col min="10" max="10" width="5.42578125" customWidth="1"/>
    <col min="11" max="11" width="11.140625" style="80" customWidth="1"/>
    <col min="12" max="19" width="11.7109375" hidden="1" customWidth="1"/>
    <col min="20" max="25" width="11.42578125" hidden="1" customWidth="1"/>
    <col min="26" max="26" width="7.140625" hidden="1" customWidth="1"/>
    <col min="27" max="27" width="1.85546875" customWidth="1"/>
    <col min="28" max="31" width="2.28515625" customWidth="1"/>
    <col min="32" max="32" width="2.5703125" customWidth="1"/>
    <col min="33" max="33" width="3.140625" customWidth="1"/>
    <col min="34" max="41" width="2.42578125" customWidth="1"/>
    <col min="42" max="43" width="3" customWidth="1"/>
    <col min="44" max="44" width="3.28515625" customWidth="1"/>
    <col min="45" max="53" width="2.42578125" customWidth="1"/>
    <col min="54" max="56" width="3" customWidth="1"/>
    <col min="57" max="57" width="2.7109375" hidden="1" customWidth="1"/>
    <col min="58" max="65" width="2.42578125" hidden="1" customWidth="1"/>
    <col min="66" max="66" width="3" hidden="1" customWidth="1"/>
    <col min="67" max="67" width="3" customWidth="1"/>
    <col min="68" max="68" width="3.28515625" customWidth="1"/>
    <col min="69" max="78" width="3.28515625" hidden="1" customWidth="1"/>
    <col min="79" max="80" width="3.28515625" customWidth="1"/>
    <col min="81" max="89" width="2.42578125" hidden="1" customWidth="1"/>
    <col min="90" max="90" width="3" hidden="1" customWidth="1"/>
    <col min="91" max="91" width="3" customWidth="1"/>
    <col min="92" max="92" width="3.28515625" customWidth="1"/>
    <col min="93" max="101" width="2.42578125" hidden="1" customWidth="1"/>
    <col min="102" max="102" width="3" hidden="1" customWidth="1"/>
    <col min="103" max="103" width="3" customWidth="1"/>
    <col min="104" max="104" width="3.28515625" customWidth="1"/>
    <col min="105" max="113" width="2.42578125" hidden="1" customWidth="1"/>
    <col min="114" max="114" width="3" hidden="1" customWidth="1"/>
    <col min="115" max="115" width="3" customWidth="1"/>
    <col min="116" max="116" width="3.28515625" customWidth="1"/>
    <col min="117" max="117" width="3" customWidth="1"/>
    <col min="118" max="122" width="3.28515625" customWidth="1"/>
  </cols>
  <sheetData>
    <row r="1" spans="1:122" ht="33.75" x14ac:dyDescent="0.5">
      <c r="A1" s="172" t="s">
        <v>178</v>
      </c>
      <c r="B1" s="173"/>
      <c r="C1" s="173"/>
      <c r="D1" s="173"/>
      <c r="E1" s="173"/>
      <c r="F1" s="173"/>
      <c r="G1" s="173"/>
      <c r="H1" s="173"/>
      <c r="I1" s="173"/>
      <c r="J1" s="173"/>
      <c r="K1" s="174"/>
      <c r="L1" s="128"/>
      <c r="M1" s="128"/>
      <c r="N1" s="128"/>
      <c r="O1" s="128"/>
      <c r="P1" s="128"/>
      <c r="Q1" s="128"/>
      <c r="R1" s="128"/>
      <c r="S1" s="128"/>
      <c r="T1" s="128"/>
      <c r="U1" s="128"/>
      <c r="V1" s="128"/>
      <c r="W1" s="128"/>
      <c r="X1" s="128"/>
      <c r="Y1" s="128"/>
      <c r="Z1" s="128"/>
      <c r="AA1" s="192" t="s">
        <v>154</v>
      </c>
      <c r="AB1" s="192"/>
      <c r="AC1" s="192"/>
      <c r="AD1" s="192"/>
      <c r="AE1" s="192"/>
      <c r="AF1" s="192"/>
      <c r="AG1" s="192"/>
      <c r="AH1" s="192"/>
      <c r="AI1" s="192"/>
      <c r="AJ1" s="192"/>
      <c r="AK1" s="192"/>
      <c r="AL1" s="192"/>
      <c r="AM1" s="192"/>
      <c r="AN1" s="192"/>
      <c r="AO1" s="192"/>
      <c r="AP1" s="192"/>
      <c r="AQ1" s="192"/>
      <c r="AR1" s="192"/>
      <c r="AS1" s="192"/>
      <c r="AT1" s="192"/>
      <c r="AU1" s="192"/>
      <c r="AV1" s="192"/>
      <c r="AW1" s="192"/>
      <c r="AX1" s="192"/>
      <c r="AY1" s="192"/>
      <c r="AZ1" s="192"/>
      <c r="BA1" s="192"/>
      <c r="BB1" s="192"/>
      <c r="BC1" s="192"/>
      <c r="BD1" s="193"/>
      <c r="BE1" s="14" t="s">
        <v>155</v>
      </c>
      <c r="BF1" s="15"/>
      <c r="BG1" s="15"/>
      <c r="BH1" s="15"/>
      <c r="BI1" s="15"/>
      <c r="BJ1" s="15"/>
      <c r="BK1" s="15"/>
      <c r="BL1" s="15"/>
      <c r="BM1" s="15"/>
      <c r="BN1" s="15"/>
      <c r="BO1" s="178" t="s">
        <v>156</v>
      </c>
      <c r="BP1" s="178"/>
      <c r="BQ1" s="178"/>
      <c r="BR1" s="178"/>
      <c r="BS1" s="178"/>
      <c r="BT1" s="178"/>
      <c r="BU1" s="178"/>
      <c r="BV1" s="178"/>
      <c r="BW1" s="178"/>
      <c r="BX1" s="178"/>
      <c r="BY1" s="178"/>
      <c r="BZ1" s="178"/>
      <c r="CA1" s="178"/>
      <c r="CB1" s="178"/>
      <c r="CC1" s="178"/>
      <c r="CD1" s="178"/>
      <c r="CE1" s="178"/>
      <c r="CF1" s="178"/>
      <c r="CG1" s="178"/>
      <c r="CH1" s="178"/>
      <c r="CI1" s="178"/>
      <c r="CJ1" s="178"/>
      <c r="CK1" s="178"/>
      <c r="CL1" s="178"/>
      <c r="CM1" s="178"/>
      <c r="CN1" s="178"/>
      <c r="CO1" s="178"/>
      <c r="CP1" s="178"/>
      <c r="CQ1" s="178"/>
      <c r="CR1" s="178"/>
      <c r="CS1" s="178"/>
      <c r="CT1" s="178"/>
      <c r="CU1" s="178"/>
      <c r="CV1" s="178"/>
      <c r="CW1" s="178"/>
      <c r="CX1" s="178"/>
      <c r="CY1" s="178"/>
      <c r="CZ1" s="178"/>
      <c r="DA1" s="178"/>
      <c r="DB1" s="178"/>
      <c r="DC1" s="178"/>
      <c r="DD1" s="178"/>
      <c r="DE1" s="178"/>
      <c r="DF1" s="178"/>
      <c r="DG1" s="178"/>
      <c r="DH1" s="178"/>
      <c r="DI1" s="178"/>
      <c r="DJ1" s="178"/>
      <c r="DK1" s="178"/>
      <c r="DL1" s="178"/>
      <c r="DM1" s="178"/>
      <c r="DN1" s="178"/>
      <c r="DO1" s="178"/>
      <c r="DP1" s="178"/>
      <c r="DQ1" s="178"/>
      <c r="DR1" s="179"/>
    </row>
    <row r="2" spans="1:122" ht="15.4" customHeight="1" x14ac:dyDescent="0.25">
      <c r="A2" s="175"/>
      <c r="B2" s="176"/>
      <c r="C2" s="176"/>
      <c r="D2" s="176"/>
      <c r="E2" s="176"/>
      <c r="F2" s="176"/>
      <c r="G2" s="176"/>
      <c r="H2" s="176"/>
      <c r="I2" s="176"/>
      <c r="J2" s="176"/>
      <c r="K2" s="177"/>
      <c r="L2" s="129"/>
      <c r="M2" s="129"/>
      <c r="N2" s="129"/>
      <c r="O2" s="129"/>
      <c r="P2" s="129"/>
      <c r="Q2" s="129"/>
      <c r="R2" s="129"/>
      <c r="S2" s="129"/>
      <c r="T2" s="129"/>
      <c r="U2" s="129"/>
      <c r="V2" s="129"/>
      <c r="W2" s="129"/>
      <c r="X2" s="129"/>
      <c r="Y2" s="129"/>
      <c r="Z2" s="129"/>
      <c r="AA2" s="194">
        <v>2026</v>
      </c>
      <c r="AB2" s="194"/>
      <c r="AC2" s="194"/>
      <c r="AD2" s="194"/>
      <c r="AE2" s="194"/>
      <c r="AF2" s="195"/>
      <c r="AG2" s="180">
        <v>2027</v>
      </c>
      <c r="AH2" s="180"/>
      <c r="AI2" s="180"/>
      <c r="AJ2" s="180"/>
      <c r="AK2" s="180"/>
      <c r="AL2" s="180"/>
      <c r="AM2" s="180"/>
      <c r="AN2" s="180"/>
      <c r="AO2" s="180"/>
      <c r="AP2" s="180"/>
      <c r="AQ2" s="180"/>
      <c r="AR2" s="181"/>
      <c r="AS2" s="180">
        <v>2028</v>
      </c>
      <c r="AT2" s="180"/>
      <c r="AU2" s="180"/>
      <c r="AV2" s="180"/>
      <c r="AW2" s="180"/>
      <c r="AX2" s="180"/>
      <c r="AY2" s="180"/>
      <c r="AZ2" s="180"/>
      <c r="BA2" s="180"/>
      <c r="BB2" s="180"/>
      <c r="BC2" s="180"/>
      <c r="BD2" s="181"/>
      <c r="BE2" s="182">
        <v>2029</v>
      </c>
      <c r="BF2" s="183"/>
      <c r="BG2" s="183"/>
      <c r="BH2" s="183"/>
      <c r="BI2" s="183"/>
      <c r="BJ2" s="183"/>
      <c r="BK2" s="183"/>
      <c r="BL2" s="183"/>
      <c r="BM2" s="183"/>
      <c r="BN2" s="183"/>
      <c r="BO2" s="184"/>
      <c r="BP2" s="185"/>
      <c r="BQ2" s="186">
        <v>2030</v>
      </c>
      <c r="BR2" s="187"/>
      <c r="BS2" s="187"/>
      <c r="BT2" s="187"/>
      <c r="BU2" s="187"/>
      <c r="BV2" s="187"/>
      <c r="BW2" s="187"/>
      <c r="BX2" s="187"/>
      <c r="BY2" s="187"/>
      <c r="BZ2" s="187"/>
      <c r="CA2" s="187"/>
      <c r="CB2" s="188"/>
      <c r="CC2" s="186">
        <v>2031</v>
      </c>
      <c r="CD2" s="187"/>
      <c r="CE2" s="187"/>
      <c r="CF2" s="187"/>
      <c r="CG2" s="187"/>
      <c r="CH2" s="187"/>
      <c r="CI2" s="187"/>
      <c r="CJ2" s="187"/>
      <c r="CK2" s="187"/>
      <c r="CL2" s="187"/>
      <c r="CM2" s="187"/>
      <c r="CN2" s="188"/>
      <c r="CO2" s="186">
        <v>2032</v>
      </c>
      <c r="CP2" s="187"/>
      <c r="CQ2" s="187"/>
      <c r="CR2" s="187"/>
      <c r="CS2" s="187"/>
      <c r="CT2" s="187"/>
      <c r="CU2" s="187"/>
      <c r="CV2" s="187"/>
      <c r="CW2" s="187"/>
      <c r="CX2" s="187"/>
      <c r="CY2" s="187"/>
      <c r="CZ2" s="188"/>
      <c r="DA2" s="186">
        <v>2033</v>
      </c>
      <c r="DB2" s="187"/>
      <c r="DC2" s="187"/>
      <c r="DD2" s="187"/>
      <c r="DE2" s="187"/>
      <c r="DF2" s="187"/>
      <c r="DG2" s="187"/>
      <c r="DH2" s="187"/>
      <c r="DI2" s="187"/>
      <c r="DJ2" s="187"/>
      <c r="DK2" s="187"/>
      <c r="DL2" s="188"/>
      <c r="DM2" s="190">
        <v>2034</v>
      </c>
      <c r="DN2" s="191"/>
      <c r="DO2" s="189">
        <v>2035</v>
      </c>
      <c r="DP2" s="189"/>
      <c r="DQ2" s="189">
        <v>2036</v>
      </c>
      <c r="DR2" s="189"/>
    </row>
    <row r="3" spans="1:122" s="13" customFormat="1" x14ac:dyDescent="0.25">
      <c r="A3" s="48" t="s">
        <v>157</v>
      </c>
      <c r="B3" s="54" t="s">
        <v>179</v>
      </c>
      <c r="C3" s="49"/>
      <c r="D3" s="54" t="s">
        <v>180</v>
      </c>
      <c r="E3" s="49"/>
      <c r="F3" s="49"/>
      <c r="G3" s="49"/>
      <c r="H3" s="49"/>
      <c r="I3" s="54" t="s">
        <v>181</v>
      </c>
      <c r="J3" s="18" t="s">
        <v>182</v>
      </c>
      <c r="K3" s="125" t="s">
        <v>183</v>
      </c>
      <c r="L3" s="49">
        <v>2</v>
      </c>
      <c r="M3" s="49">
        <v>1</v>
      </c>
      <c r="N3" s="49">
        <v>2</v>
      </c>
      <c r="O3" s="49">
        <v>3</v>
      </c>
      <c r="P3" s="49">
        <v>3</v>
      </c>
      <c r="Q3" s="49">
        <v>4</v>
      </c>
      <c r="R3" s="49">
        <v>5</v>
      </c>
      <c r="S3" s="49"/>
      <c r="T3" s="49"/>
      <c r="U3" s="49" t="s">
        <v>1</v>
      </c>
      <c r="V3" s="49">
        <v>4</v>
      </c>
      <c r="W3" s="49"/>
      <c r="X3" s="49"/>
      <c r="Y3" s="49"/>
      <c r="Z3" s="73" t="s">
        <v>158</v>
      </c>
      <c r="AA3" s="166">
        <v>7</v>
      </c>
      <c r="AB3" s="166">
        <v>8</v>
      </c>
      <c r="AC3" s="166">
        <v>9</v>
      </c>
      <c r="AD3" s="166">
        <v>10</v>
      </c>
      <c r="AE3" s="166">
        <v>11</v>
      </c>
      <c r="AF3" s="166">
        <v>12</v>
      </c>
      <c r="AG3" s="166">
        <v>1</v>
      </c>
      <c r="AH3" s="49">
        <v>2</v>
      </c>
      <c r="AI3" s="49">
        <v>3</v>
      </c>
      <c r="AJ3" s="49">
        <v>4</v>
      </c>
      <c r="AK3" s="49">
        <v>5</v>
      </c>
      <c r="AL3" s="49">
        <v>6</v>
      </c>
      <c r="AM3" s="49">
        <v>7</v>
      </c>
      <c r="AN3" s="49">
        <v>8</v>
      </c>
      <c r="AO3" s="49">
        <v>9</v>
      </c>
      <c r="AP3" s="49">
        <v>10</v>
      </c>
      <c r="AQ3" s="49">
        <v>11</v>
      </c>
      <c r="AR3" s="18">
        <v>12</v>
      </c>
      <c r="AS3" s="49">
        <v>1</v>
      </c>
      <c r="AT3" s="49">
        <v>2</v>
      </c>
      <c r="AU3" s="49">
        <v>3</v>
      </c>
      <c r="AV3" s="49">
        <v>4</v>
      </c>
      <c r="AW3" s="49">
        <v>5</v>
      </c>
      <c r="AX3" s="49">
        <v>6</v>
      </c>
      <c r="AY3" s="49">
        <v>7</v>
      </c>
      <c r="AZ3" s="49">
        <v>8</v>
      </c>
      <c r="BA3" s="49">
        <v>9</v>
      </c>
      <c r="BB3" s="49">
        <v>10</v>
      </c>
      <c r="BC3" s="49">
        <v>11</v>
      </c>
      <c r="BD3" s="18">
        <v>12</v>
      </c>
      <c r="BE3" s="16">
        <v>1</v>
      </c>
      <c r="BF3" s="17">
        <v>2</v>
      </c>
      <c r="BG3" s="17">
        <v>3</v>
      </c>
      <c r="BH3" s="17">
        <v>4</v>
      </c>
      <c r="BI3" s="17">
        <v>5</v>
      </c>
      <c r="BJ3" s="17">
        <v>6</v>
      </c>
      <c r="BK3" s="17">
        <v>7</v>
      </c>
      <c r="BL3" s="17">
        <v>8</v>
      </c>
      <c r="BM3" s="17">
        <v>9</v>
      </c>
      <c r="BN3" s="17">
        <v>10</v>
      </c>
      <c r="BO3" s="170" t="s">
        <v>184</v>
      </c>
      <c r="BP3" s="170"/>
      <c r="BQ3" s="170"/>
      <c r="BR3" s="170"/>
      <c r="BS3" s="170"/>
      <c r="BT3" s="170"/>
      <c r="BU3" s="170"/>
      <c r="BV3" s="170"/>
      <c r="BW3" s="170"/>
      <c r="BX3" s="170"/>
      <c r="BY3" s="170"/>
      <c r="BZ3" s="170"/>
      <c r="CA3" s="170"/>
      <c r="CB3" s="170"/>
      <c r="CC3" s="170"/>
      <c r="CD3" s="170"/>
      <c r="CE3" s="170"/>
      <c r="CF3" s="170"/>
      <c r="CG3" s="170"/>
      <c r="CH3" s="170"/>
      <c r="CI3" s="170"/>
      <c r="CJ3" s="170"/>
      <c r="CK3" s="170"/>
      <c r="CL3" s="170"/>
      <c r="CM3" s="170"/>
      <c r="CN3" s="170"/>
      <c r="CO3" s="170"/>
      <c r="CP3" s="170"/>
      <c r="CQ3" s="170"/>
      <c r="CR3" s="170"/>
      <c r="CS3" s="170"/>
      <c r="CT3" s="170"/>
      <c r="CU3" s="170"/>
      <c r="CV3" s="170"/>
      <c r="CW3" s="170"/>
      <c r="CX3" s="170"/>
      <c r="CY3" s="170"/>
      <c r="CZ3" s="170"/>
      <c r="DA3" s="170"/>
      <c r="DB3" s="170"/>
      <c r="DC3" s="170"/>
      <c r="DD3" s="170"/>
      <c r="DE3" s="170"/>
      <c r="DF3" s="170"/>
      <c r="DG3" s="170"/>
      <c r="DH3" s="170"/>
      <c r="DI3" s="170"/>
      <c r="DJ3" s="170"/>
      <c r="DK3" s="170"/>
      <c r="DL3" s="170"/>
      <c r="DM3" s="170"/>
      <c r="DN3" s="170"/>
      <c r="DO3" s="170"/>
      <c r="DP3" s="170"/>
      <c r="DQ3" s="170"/>
      <c r="DR3" s="171"/>
    </row>
    <row r="4" spans="1:122" hidden="1" x14ac:dyDescent="0.25">
      <c r="A4" s="12"/>
      <c r="B4" s="66"/>
      <c r="C4" s="1"/>
      <c r="D4" s="62"/>
      <c r="E4" s="1"/>
      <c r="F4" s="1"/>
      <c r="G4" s="1"/>
      <c r="H4" s="1"/>
      <c r="I4" s="62"/>
      <c r="K4" s="126"/>
      <c r="L4" t="s">
        <v>2</v>
      </c>
      <c r="M4" t="s">
        <v>3</v>
      </c>
      <c r="N4" t="s">
        <v>3</v>
      </c>
      <c r="O4" t="s">
        <v>2</v>
      </c>
      <c r="P4" t="s">
        <v>2</v>
      </c>
      <c r="Q4" t="s">
        <v>2</v>
      </c>
      <c r="R4" t="s">
        <v>2</v>
      </c>
      <c r="S4" t="s">
        <v>2</v>
      </c>
      <c r="Z4" s="55"/>
      <c r="AA4" s="19"/>
      <c r="AB4" s="19"/>
      <c r="AC4" s="19"/>
      <c r="AD4" s="19"/>
      <c r="AE4" s="19"/>
      <c r="AF4" s="19"/>
      <c r="AG4" s="19"/>
      <c r="AL4" s="20"/>
      <c r="AM4" s="20"/>
      <c r="AN4" s="21"/>
      <c r="AO4" s="22"/>
      <c r="AP4" s="23"/>
      <c r="AR4" s="24"/>
      <c r="AS4" s="25"/>
      <c r="AT4" s="25"/>
      <c r="BC4" s="25"/>
      <c r="BD4" s="24"/>
      <c r="BE4" s="26"/>
      <c r="BF4" s="27"/>
      <c r="BG4" s="27"/>
      <c r="BH4" s="27"/>
      <c r="BI4" s="27"/>
      <c r="BJ4" s="27"/>
      <c r="BK4" s="27"/>
      <c r="BL4" s="27"/>
      <c r="BM4" s="27"/>
      <c r="BN4" s="27"/>
      <c r="BO4" s="27"/>
      <c r="BP4" s="28"/>
      <c r="BQ4" s="27"/>
      <c r="BR4" s="27"/>
      <c r="BS4" s="27"/>
      <c r="BT4" s="27"/>
      <c r="BU4" s="27"/>
      <c r="BV4" s="27"/>
      <c r="BW4" s="27"/>
      <c r="BX4" s="27"/>
      <c r="BY4" s="27"/>
      <c r="BZ4" s="27"/>
      <c r="CA4" s="27"/>
      <c r="CB4" s="27"/>
      <c r="CC4" s="29"/>
      <c r="CD4" s="27"/>
      <c r="CE4" s="27"/>
      <c r="CF4" s="27"/>
      <c r="CG4" s="27"/>
      <c r="CH4" s="27"/>
      <c r="CI4" s="27"/>
      <c r="CJ4" s="27"/>
      <c r="CK4" s="27"/>
      <c r="CL4" s="27"/>
      <c r="CM4" s="29"/>
      <c r="CN4" s="28"/>
      <c r="CO4" s="29"/>
      <c r="CP4" s="27"/>
      <c r="CQ4" s="27"/>
      <c r="CR4" s="27"/>
      <c r="CS4" s="27"/>
      <c r="CT4" s="27"/>
      <c r="CU4" s="27"/>
      <c r="CV4" s="27"/>
      <c r="CW4" s="27"/>
      <c r="CX4" s="27"/>
      <c r="CY4" s="27"/>
      <c r="CZ4" s="28"/>
      <c r="DA4" s="29"/>
      <c r="DB4" s="27"/>
      <c r="DC4" s="27"/>
      <c r="DD4" s="27"/>
      <c r="DE4" s="27"/>
      <c r="DF4" s="27"/>
      <c r="DG4" s="27"/>
      <c r="DH4" s="27"/>
      <c r="DI4" s="27"/>
      <c r="DJ4" s="27"/>
      <c r="DK4" s="27"/>
      <c r="DL4" s="28"/>
      <c r="DM4" s="27"/>
      <c r="DN4" s="30"/>
      <c r="DO4" s="27"/>
      <c r="DP4" s="30"/>
      <c r="DQ4" s="27"/>
      <c r="DR4" s="31"/>
    </row>
    <row r="5" spans="1:122" hidden="1" x14ac:dyDescent="0.25">
      <c r="A5" s="12"/>
      <c r="B5" s="66"/>
      <c r="C5" s="1"/>
      <c r="D5" s="62"/>
      <c r="E5" s="1"/>
      <c r="F5" s="1"/>
      <c r="G5" s="1"/>
      <c r="H5" s="1"/>
      <c r="I5" s="62"/>
      <c r="K5" s="126" t="s">
        <v>4</v>
      </c>
      <c r="L5" s="2">
        <v>0.4</v>
      </c>
      <c r="M5" s="2">
        <v>0.5</v>
      </c>
      <c r="N5" s="2">
        <v>0.4</v>
      </c>
      <c r="O5" s="2">
        <v>0.25</v>
      </c>
      <c r="P5" s="2">
        <v>0.4</v>
      </c>
      <c r="Q5" s="2">
        <v>1</v>
      </c>
      <c r="R5" s="2">
        <v>1</v>
      </c>
      <c r="S5" s="2">
        <v>0.2</v>
      </c>
      <c r="Z5" s="55"/>
      <c r="AA5" s="19"/>
      <c r="AB5" s="19"/>
      <c r="AC5" s="19"/>
      <c r="AD5" s="19"/>
      <c r="AE5" s="19"/>
      <c r="AF5" s="19"/>
      <c r="AG5" s="19"/>
      <c r="AL5" s="20"/>
      <c r="AM5" s="20"/>
      <c r="AN5" s="20"/>
      <c r="AO5" s="32"/>
      <c r="AP5" s="32"/>
      <c r="AR5" s="33"/>
      <c r="BD5" s="33"/>
      <c r="BE5" s="27"/>
      <c r="BF5" s="27"/>
      <c r="BG5" s="27"/>
      <c r="BH5" s="27"/>
      <c r="BI5" s="27"/>
      <c r="BJ5" s="27"/>
      <c r="BK5" s="27"/>
      <c r="BL5" s="27"/>
      <c r="BM5" s="27"/>
      <c r="BN5" s="27"/>
      <c r="BO5" s="27"/>
      <c r="BP5" s="28"/>
      <c r="BQ5" s="27"/>
      <c r="BR5" s="27"/>
      <c r="BS5" s="27"/>
      <c r="BT5" s="27"/>
      <c r="BU5" s="27"/>
      <c r="BV5" s="27"/>
      <c r="BW5" s="27"/>
      <c r="BX5" s="27"/>
      <c r="BY5" s="27"/>
      <c r="BZ5" s="27"/>
      <c r="CA5" s="27"/>
      <c r="CB5" s="27"/>
      <c r="CC5" s="29"/>
      <c r="CD5" s="27"/>
      <c r="CE5" s="27"/>
      <c r="CF5" s="27"/>
      <c r="CG5" s="27"/>
      <c r="CH5" s="27"/>
      <c r="CI5" s="27"/>
      <c r="CJ5" s="27"/>
      <c r="CK5" s="27"/>
      <c r="CL5" s="27"/>
      <c r="CM5" s="29"/>
      <c r="CN5" s="28"/>
      <c r="CO5" s="29"/>
      <c r="CP5" s="27"/>
      <c r="CQ5" s="27"/>
      <c r="CR5" s="27"/>
      <c r="CS5" s="27"/>
      <c r="CT5" s="27"/>
      <c r="CU5" s="27"/>
      <c r="CV5" s="27"/>
      <c r="CW5" s="27"/>
      <c r="CX5" s="27"/>
      <c r="CY5" s="27"/>
      <c r="CZ5" s="28"/>
      <c r="DA5" s="29"/>
      <c r="DB5" s="27"/>
      <c r="DC5" s="27"/>
      <c r="DD5" s="27"/>
      <c r="DE5" s="27"/>
      <c r="DF5" s="27"/>
      <c r="DG5" s="27"/>
      <c r="DH5" s="27"/>
      <c r="DI5" s="27"/>
      <c r="DJ5" s="27"/>
      <c r="DK5" s="27"/>
      <c r="DL5" s="28"/>
      <c r="DM5" s="27"/>
      <c r="DN5" s="28"/>
      <c r="DO5" s="27"/>
      <c r="DP5" s="28"/>
      <c r="DQ5" s="27"/>
      <c r="DR5" s="31"/>
    </row>
    <row r="6" spans="1:122" hidden="1" x14ac:dyDescent="0.25">
      <c r="A6" s="12"/>
      <c r="B6" s="66"/>
      <c r="C6" s="1"/>
      <c r="D6" s="62"/>
      <c r="E6" s="1"/>
      <c r="F6" s="1"/>
      <c r="G6" s="1"/>
      <c r="H6" s="1"/>
      <c r="I6" s="62"/>
      <c r="J6" s="4"/>
      <c r="K6" s="126" t="s">
        <v>5</v>
      </c>
      <c r="L6" s="3">
        <v>817.08</v>
      </c>
      <c r="M6" s="3">
        <v>979.8</v>
      </c>
      <c r="N6" s="3">
        <v>811.8</v>
      </c>
      <c r="O6" s="3">
        <v>1176.1199999999999</v>
      </c>
      <c r="P6" s="3">
        <v>815.76</v>
      </c>
      <c r="Q6" s="3">
        <v>815.76</v>
      </c>
      <c r="R6" s="3">
        <v>708.84</v>
      </c>
      <c r="S6" s="3">
        <v>1015.08</v>
      </c>
      <c r="T6" s="4"/>
      <c r="U6" t="s">
        <v>0</v>
      </c>
      <c r="V6" s="4"/>
      <c r="W6" s="4"/>
      <c r="X6" s="4"/>
      <c r="Y6" s="4"/>
      <c r="Z6" s="56"/>
      <c r="AA6" s="133"/>
      <c r="AB6" s="133"/>
      <c r="AC6" s="133"/>
      <c r="AD6" s="133"/>
      <c r="AE6" s="133"/>
      <c r="AF6" s="133"/>
      <c r="AG6" s="19"/>
      <c r="AL6" s="20"/>
      <c r="AM6" s="20"/>
      <c r="AN6" s="34"/>
      <c r="AO6" s="34"/>
      <c r="AP6" s="34"/>
      <c r="AR6" s="33"/>
      <c r="BD6" s="33"/>
      <c r="BE6" s="27"/>
      <c r="BF6" s="27"/>
      <c r="BG6" s="27"/>
      <c r="BH6" s="27"/>
      <c r="BI6" s="27"/>
      <c r="BJ6" s="27"/>
      <c r="BK6" s="27"/>
      <c r="BL6" s="27"/>
      <c r="BM6" s="27"/>
      <c r="BN6" s="27"/>
      <c r="BO6" s="27"/>
      <c r="BP6" s="28"/>
      <c r="BQ6" s="27"/>
      <c r="BR6" s="27"/>
      <c r="BS6" s="27"/>
      <c r="BT6" s="27"/>
      <c r="BU6" s="27"/>
      <c r="BV6" s="27"/>
      <c r="BW6" s="27"/>
      <c r="BX6" s="27"/>
      <c r="BY6" s="27"/>
      <c r="BZ6" s="27"/>
      <c r="CA6" s="27"/>
      <c r="CB6" s="27"/>
      <c r="CC6" s="29"/>
      <c r="CD6" s="27"/>
      <c r="CE6" s="27"/>
      <c r="CF6" s="27"/>
      <c r="CG6" s="27"/>
      <c r="CH6" s="27"/>
      <c r="CI6" s="27"/>
      <c r="CJ6" s="27"/>
      <c r="CK6" s="27"/>
      <c r="CL6" s="27"/>
      <c r="CM6" s="29"/>
      <c r="CN6" s="28"/>
      <c r="CO6" s="29"/>
      <c r="CP6" s="27"/>
      <c r="CQ6" s="27"/>
      <c r="CR6" s="27"/>
      <c r="CS6" s="27"/>
      <c r="CT6" s="27"/>
      <c r="CU6" s="27"/>
      <c r="CV6" s="27"/>
      <c r="CW6" s="27"/>
      <c r="CX6" s="27"/>
      <c r="CY6" s="27"/>
      <c r="CZ6" s="28"/>
      <c r="DA6" s="29"/>
      <c r="DB6" s="27"/>
      <c r="DC6" s="27"/>
      <c r="DD6" s="27"/>
      <c r="DE6" s="27"/>
      <c r="DF6" s="27"/>
      <c r="DG6" s="27"/>
      <c r="DH6" s="27"/>
      <c r="DI6" s="27"/>
      <c r="DJ6" s="27"/>
      <c r="DK6" s="27"/>
      <c r="DL6" s="28"/>
      <c r="DM6" s="27"/>
      <c r="DN6" s="28"/>
      <c r="DO6" s="27"/>
      <c r="DP6" s="28"/>
      <c r="DQ6" s="27"/>
      <c r="DR6" s="31"/>
    </row>
    <row r="7" spans="1:122" s="5" customFormat="1" hidden="1" x14ac:dyDescent="0.25">
      <c r="B7" s="67" t="s">
        <v>159</v>
      </c>
      <c r="C7" s="5" t="s">
        <v>7</v>
      </c>
      <c r="D7" s="57" t="s">
        <v>8</v>
      </c>
      <c r="E7" s="5" t="s">
        <v>9</v>
      </c>
      <c r="F7" s="5" t="s">
        <v>10</v>
      </c>
      <c r="G7" s="5" t="s">
        <v>11</v>
      </c>
      <c r="H7" s="5" t="s">
        <v>12</v>
      </c>
      <c r="I7" s="57" t="s">
        <v>13</v>
      </c>
      <c r="J7" s="5" t="s">
        <v>24</v>
      </c>
      <c r="K7" s="127" t="s">
        <v>14</v>
      </c>
      <c r="L7" s="5" t="s">
        <v>15</v>
      </c>
      <c r="M7" s="5" t="s">
        <v>16</v>
      </c>
      <c r="N7" s="5" t="s">
        <v>17</v>
      </c>
      <c r="O7" s="5" t="s">
        <v>18</v>
      </c>
      <c r="P7" s="5" t="s">
        <v>19</v>
      </c>
      <c r="Q7" s="5" t="s">
        <v>20</v>
      </c>
      <c r="R7" s="5" t="s">
        <v>21</v>
      </c>
      <c r="S7" s="5" t="s">
        <v>22</v>
      </c>
      <c r="U7" s="5">
        <v>1</v>
      </c>
      <c r="V7" s="5">
        <v>2</v>
      </c>
      <c r="W7" s="5">
        <v>3</v>
      </c>
      <c r="X7" s="5">
        <v>4</v>
      </c>
      <c r="Y7" s="5">
        <v>5</v>
      </c>
      <c r="Z7" s="57" t="s">
        <v>23</v>
      </c>
      <c r="AA7" s="134"/>
      <c r="AB7" s="134"/>
      <c r="AC7" s="134"/>
      <c r="AD7" s="134"/>
      <c r="AE7" s="134"/>
      <c r="AF7" s="134"/>
      <c r="AG7" s="19"/>
      <c r="AH7"/>
      <c r="AI7"/>
      <c r="AJ7"/>
      <c r="AK7"/>
      <c r="AL7" s="20"/>
      <c r="AM7" s="20"/>
      <c r="AN7" s="20"/>
      <c r="AO7" s="40"/>
      <c r="AP7" s="40"/>
      <c r="AQ7" s="40"/>
      <c r="AR7" s="40"/>
      <c r="AS7" s="35"/>
      <c r="AT7"/>
      <c r="AU7"/>
      <c r="AV7"/>
      <c r="AW7"/>
      <c r="AX7"/>
      <c r="AY7"/>
      <c r="AZ7"/>
      <c r="BA7"/>
      <c r="BB7"/>
      <c r="BC7"/>
      <c r="BD7" s="33"/>
      <c r="BE7" s="27"/>
      <c r="BF7" s="27"/>
      <c r="BG7" s="27"/>
      <c r="BH7" s="27"/>
      <c r="BI7" s="27"/>
      <c r="BJ7" s="27"/>
      <c r="BK7" s="27"/>
      <c r="BL7" s="27"/>
      <c r="BM7" s="27"/>
      <c r="BN7" s="27"/>
      <c r="BO7" s="27"/>
      <c r="BP7" s="28"/>
      <c r="BQ7" s="27"/>
      <c r="BR7" s="27"/>
      <c r="BS7" s="27"/>
      <c r="BT7" s="27"/>
      <c r="BU7" s="27"/>
      <c r="BV7" s="27"/>
      <c r="BW7" s="27"/>
      <c r="BX7" s="27"/>
      <c r="BY7" s="27"/>
      <c r="BZ7" s="27"/>
      <c r="CA7" s="27"/>
      <c r="CB7" s="27"/>
      <c r="CC7" s="29"/>
      <c r="CD7" s="27"/>
      <c r="CE7" s="27"/>
      <c r="CF7" s="27"/>
      <c r="CG7" s="27"/>
      <c r="CH7" s="27"/>
      <c r="CI7" s="27"/>
      <c r="CJ7" s="27"/>
      <c r="CK7" s="27"/>
      <c r="CL7" s="27"/>
      <c r="CM7" s="29"/>
      <c r="CN7" s="28"/>
      <c r="CO7" s="29"/>
      <c r="CP7" s="27"/>
      <c r="CQ7" s="27"/>
      <c r="CR7" s="27"/>
      <c r="CS7" s="27"/>
      <c r="CT7" s="27"/>
      <c r="CU7" s="27"/>
      <c r="CV7" s="27"/>
      <c r="CW7" s="27"/>
      <c r="CX7" s="27"/>
      <c r="CY7" s="27"/>
      <c r="CZ7" s="28"/>
      <c r="DA7" s="29"/>
      <c r="DB7" s="27"/>
      <c r="DC7" s="27"/>
      <c r="DD7" s="27"/>
      <c r="DE7" s="27"/>
      <c r="DF7" s="27"/>
      <c r="DG7" s="27"/>
      <c r="DH7" s="27"/>
      <c r="DI7" s="27"/>
      <c r="DJ7" s="27"/>
      <c r="DK7" s="27"/>
      <c r="DL7" s="28"/>
      <c r="DM7" s="27"/>
      <c r="DN7" s="28"/>
      <c r="DO7" s="27"/>
      <c r="DP7" s="28"/>
      <c r="DQ7" s="27"/>
      <c r="DR7" s="31"/>
    </row>
    <row r="8" spans="1:122" ht="14.65" customHeight="1" x14ac:dyDescent="0.25">
      <c r="A8" s="196" t="s">
        <v>185</v>
      </c>
      <c r="B8" s="68">
        <v>1</v>
      </c>
      <c r="C8" t="s">
        <v>90</v>
      </c>
      <c r="D8" s="55" t="s">
        <v>186</v>
      </c>
      <c r="E8" t="s">
        <v>92</v>
      </c>
      <c r="F8" t="s">
        <v>93</v>
      </c>
      <c r="G8">
        <v>5</v>
      </c>
      <c r="H8">
        <v>10</v>
      </c>
      <c r="I8" s="70">
        <v>53.25</v>
      </c>
      <c r="J8" s="61">
        <v>2.9215116279069768</v>
      </c>
      <c r="K8" s="80">
        <v>44194.829999999994</v>
      </c>
      <c r="L8">
        <v>6</v>
      </c>
      <c r="M8">
        <v>2.5</v>
      </c>
      <c r="N8">
        <v>2</v>
      </c>
      <c r="O8">
        <v>3.75</v>
      </c>
      <c r="P8">
        <v>6</v>
      </c>
      <c r="Q8">
        <v>15</v>
      </c>
      <c r="R8">
        <v>15</v>
      </c>
      <c r="S8">
        <v>3</v>
      </c>
      <c r="T8" t="s">
        <v>29</v>
      </c>
      <c r="U8">
        <v>0.625</v>
      </c>
      <c r="V8">
        <v>2</v>
      </c>
      <c r="W8">
        <v>2.4375</v>
      </c>
      <c r="X8">
        <v>3.75</v>
      </c>
      <c r="Y8">
        <v>3.75</v>
      </c>
      <c r="Z8" s="135">
        <v>12.5625</v>
      </c>
      <c r="AA8" s="32"/>
      <c r="AB8" s="36"/>
      <c r="AC8" s="20"/>
      <c r="AD8" s="140"/>
      <c r="AE8" s="140"/>
      <c r="AF8" s="141"/>
      <c r="AO8" s="25"/>
      <c r="AP8" s="25"/>
      <c r="AQ8" s="25"/>
      <c r="AR8" s="24"/>
      <c r="BD8" s="33"/>
      <c r="BE8" s="27"/>
      <c r="BF8" s="27"/>
      <c r="BG8" s="27"/>
      <c r="BH8" s="27"/>
      <c r="BI8" s="27"/>
      <c r="BJ8" s="27"/>
      <c r="BK8" s="27"/>
      <c r="BL8" s="27"/>
      <c r="BM8" s="27"/>
      <c r="BN8" s="27"/>
      <c r="BO8" s="50"/>
      <c r="BP8" s="30"/>
      <c r="BQ8" s="26"/>
      <c r="BR8" s="26"/>
      <c r="BS8" s="26"/>
      <c r="BT8" s="26"/>
      <c r="BU8" s="26"/>
      <c r="BV8" s="26"/>
      <c r="BW8" s="26"/>
      <c r="BX8" s="26"/>
      <c r="BY8" s="26"/>
      <c r="BZ8" s="26"/>
      <c r="CA8" s="26"/>
      <c r="CB8" s="26"/>
      <c r="CC8" s="50"/>
      <c r="CD8" s="26"/>
      <c r="CE8" s="26"/>
      <c r="CF8" s="26"/>
      <c r="CG8" s="26"/>
      <c r="CH8" s="26"/>
      <c r="CI8" s="26"/>
      <c r="CJ8" s="26"/>
      <c r="CK8" s="26"/>
      <c r="CL8" s="26"/>
      <c r="CM8" s="50"/>
      <c r="CN8" s="30"/>
      <c r="CO8" s="50"/>
      <c r="CP8" s="26"/>
      <c r="CQ8" s="26"/>
      <c r="CR8" s="26"/>
      <c r="CS8" s="26"/>
      <c r="CT8" s="26"/>
      <c r="CU8" s="26"/>
      <c r="CV8" s="26"/>
      <c r="CW8" s="26"/>
      <c r="CX8" s="26"/>
      <c r="CY8" s="26"/>
      <c r="CZ8" s="30"/>
      <c r="DA8" s="50"/>
      <c r="DB8" s="26"/>
      <c r="DC8" s="26"/>
      <c r="DD8" s="26"/>
      <c r="DE8" s="26"/>
      <c r="DF8" s="26"/>
      <c r="DG8" s="26"/>
      <c r="DH8" s="26"/>
      <c r="DI8" s="26"/>
      <c r="DJ8" s="26"/>
      <c r="DK8" s="26"/>
      <c r="DL8" s="30"/>
      <c r="DM8" s="26"/>
      <c r="DN8" s="30"/>
      <c r="DO8" s="26"/>
      <c r="DP8" s="30"/>
      <c r="DQ8" s="26"/>
      <c r="DR8" s="30"/>
    </row>
    <row r="9" spans="1:122" x14ac:dyDescent="0.25">
      <c r="A9" s="197"/>
      <c r="B9" s="68">
        <v>1</v>
      </c>
      <c r="C9" t="s">
        <v>90</v>
      </c>
      <c r="D9" s="55" t="s">
        <v>186</v>
      </c>
      <c r="E9" t="s">
        <v>153</v>
      </c>
      <c r="G9">
        <v>10</v>
      </c>
      <c r="H9">
        <v>30</v>
      </c>
      <c r="I9" s="70">
        <v>139</v>
      </c>
      <c r="J9" s="58">
        <v>7.6162790697674421</v>
      </c>
      <c r="K9" s="80">
        <v>115137.48</v>
      </c>
      <c r="L9">
        <v>16</v>
      </c>
      <c r="M9">
        <v>5</v>
      </c>
      <c r="N9">
        <v>4</v>
      </c>
      <c r="O9">
        <v>10</v>
      </c>
      <c r="P9">
        <v>16</v>
      </c>
      <c r="Q9">
        <v>40</v>
      </c>
      <c r="R9">
        <v>40</v>
      </c>
      <c r="S9">
        <v>8</v>
      </c>
      <c r="T9" t="s">
        <v>29</v>
      </c>
      <c r="U9">
        <v>1.25</v>
      </c>
      <c r="V9">
        <v>5</v>
      </c>
      <c r="W9">
        <v>6.5</v>
      </c>
      <c r="X9">
        <v>10</v>
      </c>
      <c r="Y9">
        <v>10</v>
      </c>
      <c r="Z9" s="135">
        <v>32.75</v>
      </c>
      <c r="AA9" s="20"/>
      <c r="AB9" s="20"/>
      <c r="AC9" s="20"/>
      <c r="AD9" s="20"/>
      <c r="AE9" s="20"/>
      <c r="AF9" s="20"/>
      <c r="AG9" s="20"/>
      <c r="AR9" s="33"/>
      <c r="BD9" s="33"/>
      <c r="BE9" s="27"/>
      <c r="BF9" s="27"/>
      <c r="BG9" s="27"/>
      <c r="BH9" s="27"/>
      <c r="BI9" s="27"/>
      <c r="BJ9" s="27"/>
      <c r="BK9" s="27"/>
      <c r="BL9" s="27"/>
      <c r="BM9" s="27"/>
      <c r="BN9" s="27"/>
      <c r="BO9" s="29"/>
      <c r="BP9" s="28"/>
      <c r="BQ9" s="27"/>
      <c r="BR9" s="27"/>
      <c r="BS9" s="27"/>
      <c r="BT9" s="27"/>
      <c r="BU9" s="27"/>
      <c r="BV9" s="27"/>
      <c r="BW9" s="27"/>
      <c r="BX9" s="27"/>
      <c r="BY9" s="27"/>
      <c r="BZ9" s="27"/>
      <c r="CA9" s="27"/>
      <c r="CB9" s="27"/>
      <c r="CC9" s="29"/>
      <c r="CD9" s="27"/>
      <c r="CE9" s="27"/>
      <c r="CF9" s="27"/>
      <c r="CG9" s="27"/>
      <c r="CH9" s="27"/>
      <c r="CI9" s="27"/>
      <c r="CJ9" s="27"/>
      <c r="CK9" s="27"/>
      <c r="CL9" s="27"/>
      <c r="CM9" s="29"/>
      <c r="CN9" s="28"/>
      <c r="CO9" s="29"/>
      <c r="CP9" s="27"/>
      <c r="CQ9" s="27"/>
      <c r="CR9" s="27"/>
      <c r="CS9" s="27"/>
      <c r="CT9" s="27"/>
      <c r="CU9" s="27"/>
      <c r="CV9" s="27"/>
      <c r="CW9" s="27"/>
      <c r="CX9" s="27"/>
      <c r="CY9" s="27"/>
      <c r="CZ9" s="28"/>
      <c r="DA9" s="29"/>
      <c r="DB9" s="27"/>
      <c r="DC9" s="27"/>
      <c r="DD9" s="27"/>
      <c r="DE9" s="27"/>
      <c r="DF9" s="27"/>
      <c r="DG9" s="27"/>
      <c r="DH9" s="27"/>
      <c r="DI9" s="27"/>
      <c r="DJ9" s="27"/>
      <c r="DK9" s="27"/>
      <c r="DL9" s="28"/>
      <c r="DM9" s="27"/>
      <c r="DN9" s="28"/>
      <c r="DO9" s="27"/>
      <c r="DP9" s="28"/>
      <c r="DQ9" s="27"/>
      <c r="DR9" s="28"/>
    </row>
    <row r="10" spans="1:122" x14ac:dyDescent="0.25">
      <c r="A10" s="197"/>
      <c r="B10" s="68">
        <v>1</v>
      </c>
      <c r="C10" t="s">
        <v>97</v>
      </c>
      <c r="D10" s="55" t="s">
        <v>98</v>
      </c>
      <c r="E10" t="s">
        <v>99</v>
      </c>
      <c r="G10">
        <v>0</v>
      </c>
      <c r="H10">
        <v>20</v>
      </c>
      <c r="I10" s="70">
        <v>65</v>
      </c>
      <c r="J10" s="58">
        <v>3.5465116279069768</v>
      </c>
      <c r="K10" s="80">
        <v>53495.640000000007</v>
      </c>
      <c r="L10">
        <v>8</v>
      </c>
      <c r="M10">
        <v>0</v>
      </c>
      <c r="N10">
        <v>0</v>
      </c>
      <c r="O10">
        <v>5</v>
      </c>
      <c r="P10">
        <v>8</v>
      </c>
      <c r="Q10">
        <v>20</v>
      </c>
      <c r="R10">
        <v>20</v>
      </c>
      <c r="S10">
        <v>4</v>
      </c>
      <c r="T10" t="s">
        <v>29</v>
      </c>
      <c r="U10">
        <v>0</v>
      </c>
      <c r="V10">
        <v>2</v>
      </c>
      <c r="W10">
        <v>3.25</v>
      </c>
      <c r="X10">
        <v>5</v>
      </c>
      <c r="Y10">
        <v>5</v>
      </c>
      <c r="Z10" s="135">
        <v>15.25</v>
      </c>
      <c r="AA10" s="135"/>
      <c r="AB10" s="7"/>
      <c r="AC10" s="7"/>
      <c r="AD10" s="36"/>
      <c r="AE10" s="36"/>
      <c r="AF10" s="20"/>
      <c r="AR10" s="33"/>
      <c r="BD10" s="33"/>
      <c r="BE10" s="27"/>
      <c r="BF10" s="27"/>
      <c r="BG10" s="27"/>
      <c r="BH10" s="27"/>
      <c r="BI10" s="27"/>
      <c r="BJ10" s="27"/>
      <c r="BK10" s="27"/>
      <c r="BL10" s="27"/>
      <c r="BM10" s="27"/>
      <c r="BN10" s="27"/>
      <c r="BO10" s="29"/>
      <c r="BP10" s="28"/>
      <c r="BQ10" s="27"/>
      <c r="BR10" s="27"/>
      <c r="BS10" s="27"/>
      <c r="BT10" s="27"/>
      <c r="BU10" s="27"/>
      <c r="BV10" s="27"/>
      <c r="BW10" s="27"/>
      <c r="BX10" s="27"/>
      <c r="BY10" s="27"/>
      <c r="BZ10" s="27"/>
      <c r="CA10" s="27"/>
      <c r="CB10" s="27"/>
      <c r="CC10" s="29"/>
      <c r="CD10" s="27"/>
      <c r="CE10" s="27"/>
      <c r="CF10" s="27"/>
      <c r="CG10" s="27"/>
      <c r="CH10" s="27"/>
      <c r="CI10" s="27"/>
      <c r="CJ10" s="27"/>
      <c r="CK10" s="27"/>
      <c r="CL10" s="27"/>
      <c r="CM10" s="29"/>
      <c r="CN10" s="28"/>
      <c r="CO10" s="29"/>
      <c r="CP10" s="27"/>
      <c r="CQ10" s="27"/>
      <c r="CR10" s="27"/>
      <c r="CS10" s="27"/>
      <c r="CT10" s="27"/>
      <c r="CU10" s="27"/>
      <c r="CV10" s="27"/>
      <c r="CW10" s="27"/>
      <c r="CX10" s="27"/>
      <c r="CY10" s="27"/>
      <c r="CZ10" s="28"/>
      <c r="DA10" s="29"/>
      <c r="DB10" s="27"/>
      <c r="DC10" s="27"/>
      <c r="DD10" s="27"/>
      <c r="DE10" s="27"/>
      <c r="DF10" s="27"/>
      <c r="DG10" s="27"/>
      <c r="DH10" s="27"/>
      <c r="DI10" s="27"/>
      <c r="DJ10" s="27"/>
      <c r="DK10" s="27"/>
      <c r="DL10" s="28"/>
      <c r="DM10" s="27"/>
      <c r="DN10" s="28"/>
      <c r="DO10" s="27"/>
      <c r="DP10" s="28"/>
      <c r="DQ10" s="27"/>
      <c r="DR10" s="28"/>
    </row>
    <row r="11" spans="1:122" x14ac:dyDescent="0.25">
      <c r="A11" s="197"/>
      <c r="B11" s="68">
        <v>1</v>
      </c>
      <c r="C11" t="s">
        <v>120</v>
      </c>
      <c r="D11" s="55" t="s">
        <v>121</v>
      </c>
      <c r="E11" t="s">
        <v>122</v>
      </c>
      <c r="G11">
        <v>10</v>
      </c>
      <c r="H11">
        <v>20</v>
      </c>
      <c r="I11" s="70">
        <v>106.5</v>
      </c>
      <c r="J11" s="58">
        <v>5.8430232558139537</v>
      </c>
      <c r="K11" s="80">
        <v>88389.659999999989</v>
      </c>
      <c r="L11">
        <v>12</v>
      </c>
      <c r="M11">
        <v>5</v>
      </c>
      <c r="N11">
        <v>4</v>
      </c>
      <c r="O11">
        <v>7.5</v>
      </c>
      <c r="P11">
        <v>12</v>
      </c>
      <c r="Q11">
        <v>30</v>
      </c>
      <c r="R11">
        <v>30</v>
      </c>
      <c r="S11">
        <v>6</v>
      </c>
      <c r="T11" t="s">
        <v>29</v>
      </c>
      <c r="U11">
        <v>1.25</v>
      </c>
      <c r="V11">
        <v>4</v>
      </c>
      <c r="W11">
        <v>4.875</v>
      </c>
      <c r="X11">
        <v>7.5</v>
      </c>
      <c r="Y11">
        <v>7.5</v>
      </c>
      <c r="Z11" s="135">
        <v>25.125</v>
      </c>
      <c r="AA11" s="20"/>
      <c r="AB11" s="20"/>
      <c r="AC11" s="20"/>
      <c r="AD11" s="20"/>
      <c r="AE11" s="20"/>
      <c r="AF11" s="20"/>
      <c r="AR11" s="33"/>
      <c r="BD11" s="33"/>
      <c r="BE11" s="27"/>
      <c r="BF11" s="27"/>
      <c r="BG11" s="27"/>
      <c r="BH11" s="27"/>
      <c r="BI11" s="27"/>
      <c r="BJ11" s="27"/>
      <c r="BK11" s="27"/>
      <c r="BL11" s="27"/>
      <c r="BM11" s="27"/>
      <c r="BN11" s="27"/>
      <c r="BO11" s="29"/>
      <c r="BP11" s="28"/>
      <c r="BQ11" s="27"/>
      <c r="BR11" s="27"/>
      <c r="BS11" s="27"/>
      <c r="BT11" s="27"/>
      <c r="BU11" s="27"/>
      <c r="BV11" s="27"/>
      <c r="BW11" s="27"/>
      <c r="BX11" s="27"/>
      <c r="BY11" s="27"/>
      <c r="BZ11" s="27"/>
      <c r="CA11" s="27"/>
      <c r="CB11" s="27"/>
      <c r="CC11" s="29"/>
      <c r="CD11" s="27"/>
      <c r="CE11" s="27"/>
      <c r="CF11" s="27"/>
      <c r="CG11" s="27"/>
      <c r="CH11" s="27"/>
      <c r="CI11" s="27"/>
      <c r="CJ11" s="27"/>
      <c r="CK11" s="27"/>
      <c r="CL11" s="27"/>
      <c r="CM11" s="29"/>
      <c r="CN11" s="28"/>
      <c r="CO11" s="29"/>
      <c r="CP11" s="27"/>
      <c r="CQ11" s="27"/>
      <c r="CR11" s="27"/>
      <c r="CS11" s="27"/>
      <c r="CT11" s="27"/>
      <c r="CU11" s="27"/>
      <c r="CV11" s="27"/>
      <c r="CW11" s="27"/>
      <c r="CX11" s="27"/>
      <c r="CY11" s="27"/>
      <c r="CZ11" s="28"/>
      <c r="DA11" s="29"/>
      <c r="DB11" s="27"/>
      <c r="DC11" s="27"/>
      <c r="DD11" s="27"/>
      <c r="DE11" s="27"/>
      <c r="DF11" s="27"/>
      <c r="DG11" s="27"/>
      <c r="DH11" s="27"/>
      <c r="DI11" s="27"/>
      <c r="DJ11" s="27"/>
      <c r="DK11" s="27"/>
      <c r="DL11" s="28"/>
      <c r="DM11" s="27"/>
      <c r="DN11" s="28"/>
      <c r="DO11" s="27"/>
      <c r="DP11" s="28"/>
      <c r="DQ11" s="27"/>
      <c r="DR11" s="28"/>
    </row>
    <row r="12" spans="1:122" x14ac:dyDescent="0.25">
      <c r="A12" s="197"/>
      <c r="B12" s="68">
        <v>1</v>
      </c>
      <c r="C12" t="s">
        <v>123</v>
      </c>
      <c r="D12" s="55" t="s">
        <v>121</v>
      </c>
      <c r="E12" t="s">
        <v>124</v>
      </c>
      <c r="G12">
        <v>5</v>
      </c>
      <c r="H12">
        <v>20</v>
      </c>
      <c r="I12" s="70">
        <v>85.75</v>
      </c>
      <c r="J12" s="58">
        <v>4.6947674418604652</v>
      </c>
      <c r="K12" s="84">
        <v>70942.649999999994</v>
      </c>
      <c r="L12">
        <v>10</v>
      </c>
      <c r="M12">
        <v>2.5</v>
      </c>
      <c r="N12">
        <v>2</v>
      </c>
      <c r="O12">
        <v>6.25</v>
      </c>
      <c r="P12">
        <v>10</v>
      </c>
      <c r="Q12">
        <v>25</v>
      </c>
      <c r="R12">
        <v>25</v>
      </c>
      <c r="S12">
        <v>5</v>
      </c>
      <c r="T12" t="s">
        <v>29</v>
      </c>
      <c r="U12">
        <v>0.625</v>
      </c>
      <c r="V12">
        <v>3</v>
      </c>
      <c r="W12">
        <v>4.0625</v>
      </c>
      <c r="X12">
        <v>6.25</v>
      </c>
      <c r="Y12">
        <v>6.25</v>
      </c>
      <c r="Z12" s="135">
        <v>20.1875</v>
      </c>
      <c r="AB12" s="32"/>
      <c r="AC12" s="32"/>
      <c r="AD12" s="20"/>
      <c r="AE12" s="36"/>
      <c r="AR12" s="33"/>
      <c r="BD12" s="33"/>
      <c r="BE12" s="27"/>
      <c r="BF12" s="27"/>
      <c r="BG12" s="27"/>
      <c r="BH12" s="27"/>
      <c r="BI12" s="27"/>
      <c r="BJ12" s="27"/>
      <c r="BK12" s="27"/>
      <c r="BL12" s="27"/>
      <c r="BM12" s="27"/>
      <c r="BN12" s="27"/>
      <c r="BO12" s="29"/>
      <c r="BP12" s="28"/>
      <c r="BQ12" s="27"/>
      <c r="BR12" s="27"/>
      <c r="BS12" s="27"/>
      <c r="BT12" s="27"/>
      <c r="BU12" s="27"/>
      <c r="BV12" s="27"/>
      <c r="BW12" s="27"/>
      <c r="BX12" s="27"/>
      <c r="BY12" s="27"/>
      <c r="BZ12" s="27"/>
      <c r="CA12" s="27"/>
      <c r="CB12" s="27"/>
      <c r="CC12" s="29"/>
      <c r="CD12" s="27"/>
      <c r="CE12" s="27"/>
      <c r="CF12" s="27"/>
      <c r="CG12" s="27"/>
      <c r="CH12" s="27"/>
      <c r="CI12" s="27"/>
      <c r="CJ12" s="27"/>
      <c r="CK12" s="27"/>
      <c r="CL12" s="27"/>
      <c r="CM12" s="29"/>
      <c r="CN12" s="28"/>
      <c r="CO12" s="29"/>
      <c r="CP12" s="27"/>
      <c r="CQ12" s="27"/>
      <c r="CR12" s="27"/>
      <c r="CS12" s="27"/>
      <c r="CT12" s="27"/>
      <c r="CU12" s="27"/>
      <c r="CV12" s="27"/>
      <c r="CW12" s="27"/>
      <c r="CX12" s="27"/>
      <c r="CY12" s="27"/>
      <c r="CZ12" s="28"/>
      <c r="DA12" s="29"/>
      <c r="DB12" s="27"/>
      <c r="DC12" s="27"/>
      <c r="DD12" s="27"/>
      <c r="DE12" s="27"/>
      <c r="DF12" s="27"/>
      <c r="DG12" s="27"/>
      <c r="DH12" s="27"/>
      <c r="DI12" s="27"/>
      <c r="DJ12" s="27"/>
      <c r="DK12" s="27"/>
      <c r="DL12" s="28"/>
      <c r="DM12" s="27"/>
      <c r="DN12" s="28"/>
      <c r="DO12" s="27"/>
      <c r="DP12" s="28"/>
      <c r="DQ12" s="27"/>
      <c r="DR12" s="28"/>
    </row>
    <row r="13" spans="1:122" ht="16.899999999999999" customHeight="1" x14ac:dyDescent="0.25">
      <c r="A13" s="197"/>
      <c r="B13" s="68">
        <v>1</v>
      </c>
      <c r="C13" t="s">
        <v>141</v>
      </c>
      <c r="D13" s="63" t="s">
        <v>187</v>
      </c>
      <c r="E13" t="s">
        <v>143</v>
      </c>
      <c r="G13">
        <v>0</v>
      </c>
      <c r="H13">
        <v>10</v>
      </c>
      <c r="I13" s="70">
        <v>32.5</v>
      </c>
      <c r="J13" s="58">
        <v>1.7732558139534884</v>
      </c>
      <c r="K13" s="80">
        <v>26747.820000000003</v>
      </c>
      <c r="L13">
        <v>4</v>
      </c>
      <c r="M13">
        <v>0</v>
      </c>
      <c r="N13">
        <v>0</v>
      </c>
      <c r="O13">
        <v>2.5</v>
      </c>
      <c r="P13">
        <v>4</v>
      </c>
      <c r="Q13">
        <v>10</v>
      </c>
      <c r="R13">
        <v>10</v>
      </c>
      <c r="S13">
        <v>2</v>
      </c>
      <c r="T13" t="s">
        <v>29</v>
      </c>
      <c r="U13">
        <v>0</v>
      </c>
      <c r="V13">
        <v>1</v>
      </c>
      <c r="W13">
        <v>1.625</v>
      </c>
      <c r="X13">
        <v>2.5</v>
      </c>
      <c r="Y13">
        <v>2.5</v>
      </c>
      <c r="Z13" s="135">
        <v>7.625</v>
      </c>
      <c r="AA13" s="135"/>
      <c r="AB13" s="7"/>
      <c r="AC13" s="7"/>
      <c r="AD13" s="7"/>
      <c r="AE13" s="20"/>
      <c r="AF13" s="20"/>
      <c r="AR13" s="33"/>
      <c r="BD13" s="33"/>
      <c r="BE13" s="27"/>
      <c r="BF13" s="27"/>
      <c r="BG13" s="27"/>
      <c r="BH13" s="27"/>
      <c r="BI13" s="27"/>
      <c r="BJ13" s="27"/>
      <c r="BK13" s="27"/>
      <c r="BL13" s="27"/>
      <c r="BM13" s="27"/>
      <c r="BN13" s="27"/>
      <c r="BO13" s="29"/>
      <c r="BP13" s="28"/>
      <c r="BQ13" s="27"/>
      <c r="BR13" s="27"/>
      <c r="BS13" s="27"/>
      <c r="BT13" s="27"/>
      <c r="BU13" s="27"/>
      <c r="BV13" s="27"/>
      <c r="BW13" s="27"/>
      <c r="BX13" s="27"/>
      <c r="BY13" s="27"/>
      <c r="BZ13" s="27"/>
      <c r="CA13" s="27"/>
      <c r="CB13" s="27"/>
      <c r="CC13" s="29"/>
      <c r="CD13" s="27"/>
      <c r="CE13" s="27"/>
      <c r="CF13" s="27"/>
      <c r="CG13" s="27"/>
      <c r="CH13" s="27"/>
      <c r="CI13" s="27"/>
      <c r="CJ13" s="27"/>
      <c r="CK13" s="27"/>
      <c r="CL13" s="27"/>
      <c r="CM13" s="29"/>
      <c r="CN13" s="28"/>
      <c r="CO13" s="29"/>
      <c r="CP13" s="27"/>
      <c r="CQ13" s="27"/>
      <c r="CR13" s="27"/>
      <c r="CS13" s="27"/>
      <c r="CT13" s="27"/>
      <c r="CU13" s="27"/>
      <c r="CV13" s="27"/>
      <c r="CW13" s="27"/>
      <c r="CX13" s="27"/>
      <c r="CY13" s="27"/>
      <c r="CZ13" s="28"/>
      <c r="DA13" s="29"/>
      <c r="DB13" s="27"/>
      <c r="DC13" s="27"/>
      <c r="DD13" s="27"/>
      <c r="DE13" s="27"/>
      <c r="DF13" s="27"/>
      <c r="DG13" s="27"/>
      <c r="DH13" s="27"/>
      <c r="DI13" s="27"/>
      <c r="DJ13" s="27"/>
      <c r="DK13" s="27"/>
      <c r="DL13" s="28"/>
      <c r="DM13" s="27"/>
      <c r="DN13" s="28"/>
      <c r="DO13" s="27"/>
      <c r="DP13" s="28"/>
      <c r="DQ13" s="27"/>
      <c r="DR13" s="28"/>
    </row>
    <row r="14" spans="1:122" x14ac:dyDescent="0.25">
      <c r="A14" s="197"/>
      <c r="B14" s="68">
        <v>1</v>
      </c>
      <c r="C14" t="s">
        <v>147</v>
      </c>
      <c r="D14" s="55" t="s">
        <v>188</v>
      </c>
      <c r="E14" t="s">
        <v>149</v>
      </c>
      <c r="G14">
        <v>5</v>
      </c>
      <c r="H14">
        <v>5</v>
      </c>
      <c r="I14" s="70">
        <v>37</v>
      </c>
      <c r="J14" s="58">
        <v>2.0348837209302326</v>
      </c>
      <c r="K14" s="80">
        <v>30820.920000000002</v>
      </c>
      <c r="L14">
        <v>4</v>
      </c>
      <c r="M14">
        <v>2.5</v>
      </c>
      <c r="N14">
        <v>2</v>
      </c>
      <c r="O14">
        <v>2.5</v>
      </c>
      <c r="P14">
        <v>4</v>
      </c>
      <c r="Q14">
        <v>10</v>
      </c>
      <c r="R14">
        <v>10</v>
      </c>
      <c r="S14">
        <v>2</v>
      </c>
      <c r="T14" t="s">
        <v>29</v>
      </c>
      <c r="U14">
        <v>0.625</v>
      </c>
      <c r="V14">
        <v>1.5</v>
      </c>
      <c r="W14">
        <v>1.625</v>
      </c>
      <c r="X14">
        <v>2.5</v>
      </c>
      <c r="Y14">
        <v>2.5</v>
      </c>
      <c r="Z14" s="135">
        <v>8.75</v>
      </c>
      <c r="AA14" s="135"/>
      <c r="AB14" s="7"/>
      <c r="AC14" s="7"/>
      <c r="AD14" s="7"/>
      <c r="AE14" s="20"/>
      <c r="AF14" s="20"/>
      <c r="AR14" s="33"/>
      <c r="BD14" s="33"/>
      <c r="BE14" s="27"/>
      <c r="BF14" s="27"/>
      <c r="BG14" s="27"/>
      <c r="BH14" s="27"/>
      <c r="BI14" s="27"/>
      <c r="BJ14" s="27"/>
      <c r="BK14" s="27"/>
      <c r="BL14" s="27"/>
      <c r="BM14" s="27"/>
      <c r="BN14" s="27"/>
      <c r="BO14" s="29"/>
      <c r="BP14" s="28"/>
      <c r="BQ14" s="27"/>
      <c r="BR14" s="27"/>
      <c r="BS14" s="27"/>
      <c r="BT14" s="27"/>
      <c r="BU14" s="27"/>
      <c r="BV14" s="27"/>
      <c r="BW14" s="27"/>
      <c r="BX14" s="27"/>
      <c r="BY14" s="27"/>
      <c r="BZ14" s="27"/>
      <c r="CA14" s="27"/>
      <c r="CB14" s="27"/>
      <c r="CC14" s="29"/>
      <c r="CD14" s="27"/>
      <c r="CE14" s="27"/>
      <c r="CF14" s="27"/>
      <c r="CG14" s="27"/>
      <c r="CH14" s="27"/>
      <c r="CI14" s="27"/>
      <c r="CJ14" s="27"/>
      <c r="CK14" s="27"/>
      <c r="CL14" s="27"/>
      <c r="CM14" s="29"/>
      <c r="CN14" s="28"/>
      <c r="CO14" s="29"/>
      <c r="CP14" s="27"/>
      <c r="CQ14" s="27"/>
      <c r="CR14" s="27"/>
      <c r="CS14" s="27"/>
      <c r="CT14" s="27"/>
      <c r="CU14" s="27"/>
      <c r="CV14" s="27"/>
      <c r="CW14" s="27"/>
      <c r="CX14" s="27"/>
      <c r="CY14" s="27"/>
      <c r="CZ14" s="28"/>
      <c r="DA14" s="29"/>
      <c r="DB14" s="27"/>
      <c r="DC14" s="27"/>
      <c r="DD14" s="27"/>
      <c r="DE14" s="27"/>
      <c r="DF14" s="27"/>
      <c r="DG14" s="27"/>
      <c r="DH14" s="27"/>
      <c r="DI14" s="27"/>
      <c r="DJ14" s="27"/>
      <c r="DK14" s="27"/>
      <c r="DL14" s="28"/>
      <c r="DM14" s="27"/>
      <c r="DN14" s="28"/>
      <c r="DO14" s="27"/>
      <c r="DP14" s="28"/>
      <c r="DQ14" s="27"/>
      <c r="DR14" s="28"/>
    </row>
    <row r="15" spans="1:122" x14ac:dyDescent="0.25">
      <c r="A15" s="197"/>
      <c r="B15" s="68" t="s">
        <v>160</v>
      </c>
      <c r="C15" t="s">
        <v>132</v>
      </c>
      <c r="D15" s="55" t="s">
        <v>133</v>
      </c>
      <c r="E15" t="s">
        <v>134</v>
      </c>
      <c r="G15">
        <v>2</v>
      </c>
      <c r="H15">
        <v>20</v>
      </c>
      <c r="I15" s="70">
        <v>73.300000000000011</v>
      </c>
      <c r="J15" s="58">
        <v>4.0058139534883725</v>
      </c>
      <c r="K15" s="80">
        <v>60474.444000000003</v>
      </c>
      <c r="L15">
        <v>8.8000000000000007</v>
      </c>
      <c r="M15">
        <v>1</v>
      </c>
      <c r="N15">
        <v>0.8</v>
      </c>
      <c r="O15">
        <v>5.5</v>
      </c>
      <c r="P15">
        <v>8.8000000000000007</v>
      </c>
      <c r="Q15">
        <v>22</v>
      </c>
      <c r="R15">
        <v>22</v>
      </c>
      <c r="S15">
        <v>4.4000000000000004</v>
      </c>
      <c r="T15" t="s">
        <v>29</v>
      </c>
      <c r="U15">
        <v>0.25</v>
      </c>
      <c r="V15">
        <v>2.4000000000000004</v>
      </c>
      <c r="W15">
        <v>3.5750000000000002</v>
      </c>
      <c r="X15">
        <v>5.5</v>
      </c>
      <c r="Y15">
        <v>5.5</v>
      </c>
      <c r="Z15" s="135">
        <v>17.225000000000001</v>
      </c>
      <c r="AA15" s="135"/>
      <c r="AB15" s="7"/>
      <c r="AC15" s="7"/>
      <c r="AD15" s="7"/>
      <c r="AE15" s="7"/>
      <c r="AF15" s="33"/>
      <c r="AG15" s="20"/>
      <c r="AH15" s="20"/>
      <c r="AI15" s="20"/>
      <c r="AJ15" s="20"/>
      <c r="AS15" s="19"/>
      <c r="BD15" s="33"/>
      <c r="BE15" s="27"/>
      <c r="BF15" s="27"/>
      <c r="BG15" s="27"/>
      <c r="BH15" s="27"/>
      <c r="BI15" s="27"/>
      <c r="BJ15" s="27"/>
      <c r="BK15" s="27"/>
      <c r="BL15" s="27"/>
      <c r="BM15" s="27"/>
      <c r="BN15" s="27"/>
      <c r="BO15" s="29"/>
      <c r="BP15" s="28"/>
      <c r="BQ15" s="27"/>
      <c r="BR15" s="27"/>
      <c r="BS15" s="27"/>
      <c r="BT15" s="27"/>
      <c r="BU15" s="27"/>
      <c r="BV15" s="27"/>
      <c r="BW15" s="27"/>
      <c r="BX15" s="27"/>
      <c r="BY15" s="27"/>
      <c r="BZ15" s="27"/>
      <c r="CA15" s="27"/>
      <c r="CB15" s="27"/>
      <c r="CC15" s="29"/>
      <c r="CD15" s="27"/>
      <c r="CE15" s="27"/>
      <c r="CF15" s="27"/>
      <c r="CG15" s="27"/>
      <c r="CH15" s="27"/>
      <c r="CI15" s="27"/>
      <c r="CJ15" s="27"/>
      <c r="CK15" s="27"/>
      <c r="CL15" s="27"/>
      <c r="CM15" s="29"/>
      <c r="CN15" s="28"/>
      <c r="CO15" s="29"/>
      <c r="CP15" s="27"/>
      <c r="CQ15" s="27"/>
      <c r="CR15" s="27"/>
      <c r="CS15" s="27"/>
      <c r="CT15" s="27"/>
      <c r="CU15" s="27"/>
      <c r="CV15" s="27"/>
      <c r="CW15" s="27"/>
      <c r="CX15" s="27"/>
      <c r="CY15" s="27"/>
      <c r="CZ15" s="28"/>
      <c r="DA15" s="29"/>
      <c r="DB15" s="27"/>
      <c r="DC15" s="27"/>
      <c r="DD15" s="27"/>
      <c r="DE15" s="27"/>
      <c r="DF15" s="27"/>
      <c r="DG15" s="27"/>
      <c r="DH15" s="27"/>
      <c r="DI15" s="27"/>
      <c r="DJ15" s="27"/>
      <c r="DK15" s="27"/>
      <c r="DL15" s="28"/>
      <c r="DM15" s="27"/>
      <c r="DN15" s="28"/>
      <c r="DO15" s="27"/>
      <c r="DP15" s="28"/>
      <c r="DQ15" s="27"/>
      <c r="DR15" s="28"/>
    </row>
    <row r="16" spans="1:122" x14ac:dyDescent="0.25">
      <c r="A16" s="197"/>
      <c r="B16" s="68">
        <v>2</v>
      </c>
      <c r="C16" t="s">
        <v>78</v>
      </c>
      <c r="D16" s="55" t="s">
        <v>189</v>
      </c>
      <c r="E16" t="s">
        <v>80</v>
      </c>
      <c r="F16" t="s">
        <v>81</v>
      </c>
      <c r="G16">
        <v>25</v>
      </c>
      <c r="H16">
        <v>15</v>
      </c>
      <c r="I16" s="70">
        <v>152.5</v>
      </c>
      <c r="J16" s="58">
        <v>8.4011627906976756</v>
      </c>
      <c r="K16" s="80">
        <v>127356.78000000001</v>
      </c>
      <c r="L16">
        <v>16</v>
      </c>
      <c r="M16">
        <v>12.5</v>
      </c>
      <c r="N16">
        <v>10</v>
      </c>
      <c r="O16">
        <v>10</v>
      </c>
      <c r="P16">
        <v>16</v>
      </c>
      <c r="Q16">
        <v>40</v>
      </c>
      <c r="R16">
        <v>40</v>
      </c>
      <c r="S16">
        <v>8</v>
      </c>
      <c r="T16" t="s">
        <v>29</v>
      </c>
      <c r="U16">
        <v>3.125</v>
      </c>
      <c r="V16">
        <v>6.5</v>
      </c>
      <c r="W16">
        <v>6.5</v>
      </c>
      <c r="X16">
        <v>10</v>
      </c>
      <c r="Y16">
        <v>10</v>
      </c>
      <c r="Z16" s="135">
        <v>36.125</v>
      </c>
      <c r="AA16" s="135"/>
      <c r="AB16" s="7"/>
      <c r="AC16" s="7"/>
      <c r="AD16" s="7"/>
      <c r="AE16" s="7"/>
      <c r="AF16" s="33"/>
      <c r="AH16" s="32"/>
      <c r="AI16" s="32"/>
      <c r="AJ16" s="32"/>
      <c r="AK16" s="20"/>
      <c r="AL16" s="40"/>
      <c r="AM16" s="20"/>
      <c r="AN16" s="20"/>
      <c r="AO16" s="20"/>
      <c r="AS16" s="19"/>
      <c r="BD16" s="33"/>
      <c r="BE16" s="27"/>
      <c r="BF16" s="27"/>
      <c r="BG16" s="27"/>
      <c r="BH16" s="27"/>
      <c r="BI16" s="27"/>
      <c r="BJ16" s="27"/>
      <c r="BK16" s="27"/>
      <c r="BL16" s="27"/>
      <c r="BM16" s="27"/>
      <c r="BN16" s="27"/>
      <c r="BO16" s="29"/>
      <c r="BP16" s="28"/>
      <c r="BQ16" s="27"/>
      <c r="BR16" s="27"/>
      <c r="BS16" s="27"/>
      <c r="BT16" s="27"/>
      <c r="BU16" s="27"/>
      <c r="BV16" s="27"/>
      <c r="BW16" s="27"/>
      <c r="BX16" s="27"/>
      <c r="BY16" s="27"/>
      <c r="BZ16" s="27"/>
      <c r="CA16" s="27"/>
      <c r="CB16" s="27"/>
      <c r="CC16" s="29"/>
      <c r="CD16" s="27"/>
      <c r="CE16" s="27"/>
      <c r="CF16" s="27"/>
      <c r="CG16" s="27"/>
      <c r="CH16" s="27"/>
      <c r="CI16" s="27"/>
      <c r="CJ16" s="27"/>
      <c r="CK16" s="27"/>
      <c r="CL16" s="27"/>
      <c r="CM16" s="29"/>
      <c r="CN16" s="28"/>
      <c r="CO16" s="29"/>
      <c r="CP16" s="27"/>
      <c r="CQ16" s="27"/>
      <c r="CR16" s="27"/>
      <c r="CS16" s="27"/>
      <c r="CT16" s="27"/>
      <c r="CU16" s="27"/>
      <c r="CV16" s="27"/>
      <c r="CW16" s="27"/>
      <c r="CX16" s="27"/>
      <c r="CY16" s="27"/>
      <c r="CZ16" s="28"/>
      <c r="DA16" s="29"/>
      <c r="DB16" s="27"/>
      <c r="DC16" s="27"/>
      <c r="DD16" s="27"/>
      <c r="DE16" s="27"/>
      <c r="DF16" s="27"/>
      <c r="DG16" s="27"/>
      <c r="DH16" s="27"/>
      <c r="DI16" s="27"/>
      <c r="DJ16" s="27"/>
      <c r="DK16" s="27"/>
      <c r="DL16" s="28"/>
      <c r="DM16" s="27"/>
      <c r="DN16" s="28"/>
      <c r="DO16" s="27"/>
      <c r="DP16" s="28"/>
      <c r="DQ16" s="27"/>
      <c r="DR16" s="28"/>
    </row>
    <row r="17" spans="1:122" ht="13.9" customHeight="1" x14ac:dyDescent="0.25">
      <c r="A17" s="197"/>
      <c r="B17" s="68">
        <v>2</v>
      </c>
      <c r="C17" t="s">
        <v>82</v>
      </c>
      <c r="D17" s="55" t="s">
        <v>190</v>
      </c>
      <c r="E17" t="s">
        <v>84</v>
      </c>
      <c r="F17" t="s">
        <v>85</v>
      </c>
      <c r="G17">
        <v>0</v>
      </c>
      <c r="H17">
        <v>10</v>
      </c>
      <c r="I17" s="70">
        <v>32.5</v>
      </c>
      <c r="J17" s="58">
        <v>1.7732558139534884</v>
      </c>
      <c r="K17" s="80">
        <v>26747.820000000003</v>
      </c>
      <c r="L17">
        <v>4</v>
      </c>
      <c r="M17">
        <v>0</v>
      </c>
      <c r="N17">
        <v>0</v>
      </c>
      <c r="O17">
        <v>2.5</v>
      </c>
      <c r="P17">
        <v>4</v>
      </c>
      <c r="Q17">
        <v>10</v>
      </c>
      <c r="R17">
        <v>10</v>
      </c>
      <c r="S17">
        <v>2</v>
      </c>
      <c r="T17" t="s">
        <v>29</v>
      </c>
      <c r="U17">
        <v>0</v>
      </c>
      <c r="V17">
        <v>1</v>
      </c>
      <c r="W17">
        <v>1.625</v>
      </c>
      <c r="X17">
        <v>2.5</v>
      </c>
      <c r="Y17">
        <v>2.5</v>
      </c>
      <c r="Z17" s="135">
        <v>7.625</v>
      </c>
      <c r="AA17" s="135"/>
      <c r="AB17" s="7"/>
      <c r="AC17" s="7"/>
      <c r="AD17" s="7"/>
      <c r="AE17" s="7"/>
      <c r="AF17" s="33"/>
      <c r="AI17" s="20"/>
      <c r="AJ17" s="20"/>
      <c r="AL17" s="25"/>
      <c r="AM17" s="25"/>
      <c r="AN17" s="25"/>
      <c r="AO17" s="25"/>
      <c r="AR17" s="33"/>
      <c r="BD17" s="33"/>
      <c r="BE17" s="27"/>
      <c r="BF17" s="27"/>
      <c r="BG17" s="27"/>
      <c r="BH17" s="27"/>
      <c r="BI17" s="27"/>
      <c r="BJ17" s="27"/>
      <c r="BK17" s="27"/>
      <c r="BL17" s="27"/>
      <c r="BM17" s="27"/>
      <c r="BN17" s="27"/>
      <c r="BO17" s="29"/>
      <c r="BP17" s="28"/>
      <c r="BQ17" s="27"/>
      <c r="BR17" s="41"/>
      <c r="BS17" s="41"/>
      <c r="BT17" s="41"/>
      <c r="BU17" s="41"/>
      <c r="BV17" s="41"/>
      <c r="BW17" s="41"/>
      <c r="BX17" s="41"/>
      <c r="BY17" s="41"/>
      <c r="BZ17" s="41"/>
      <c r="CA17" s="41"/>
      <c r="CB17" s="41"/>
      <c r="CC17" s="42"/>
      <c r="CD17" s="41"/>
      <c r="CE17" s="41"/>
      <c r="CF17" s="41"/>
      <c r="CG17" s="41"/>
      <c r="CH17" s="41"/>
      <c r="CI17" s="41"/>
      <c r="CJ17" s="41"/>
      <c r="CK17" s="41"/>
      <c r="CL17" s="41"/>
      <c r="CM17" s="42"/>
      <c r="CN17" s="43"/>
      <c r="CO17" s="42"/>
      <c r="CP17" s="41"/>
      <c r="CQ17" s="41"/>
      <c r="CR17" s="41"/>
      <c r="CS17" s="41"/>
      <c r="CT17" s="41"/>
      <c r="CU17" s="41"/>
      <c r="CV17" s="41"/>
      <c r="CW17" s="41"/>
      <c r="CX17" s="41"/>
      <c r="CY17" s="41"/>
      <c r="CZ17" s="43"/>
      <c r="DA17" s="42"/>
      <c r="DB17" s="41"/>
      <c r="DC17" s="41"/>
      <c r="DD17" s="41"/>
      <c r="DE17" s="41"/>
      <c r="DF17" s="41"/>
      <c r="DG17" s="41"/>
      <c r="DH17" s="41"/>
      <c r="DI17" s="41"/>
      <c r="DJ17" s="47"/>
      <c r="DK17" s="47"/>
      <c r="DL17" s="28"/>
      <c r="DM17" s="47"/>
      <c r="DN17" s="28"/>
      <c r="DO17" s="27"/>
      <c r="DP17" s="28"/>
      <c r="DQ17" s="27"/>
      <c r="DR17" s="28"/>
    </row>
    <row r="18" spans="1:122" s="8" customFormat="1" ht="14.65" hidden="1" customHeight="1" x14ac:dyDescent="0.25">
      <c r="A18" s="197"/>
      <c r="B18" s="69" t="s">
        <v>77</v>
      </c>
      <c r="D18" s="64"/>
      <c r="I18" s="71"/>
      <c r="J18" s="59"/>
      <c r="K18" s="80"/>
      <c r="L18" s="8">
        <v>3268.32</v>
      </c>
      <c r="M18" s="8">
        <v>0</v>
      </c>
      <c r="N18" s="8">
        <v>0</v>
      </c>
      <c r="O18" s="8">
        <v>2940.2999999999997</v>
      </c>
      <c r="P18" s="8">
        <v>3263.04</v>
      </c>
      <c r="Q18" s="8">
        <v>8157.6</v>
      </c>
      <c r="R18" s="8">
        <v>7088.4000000000005</v>
      </c>
      <c r="S18" s="8">
        <v>2030.16</v>
      </c>
      <c r="T18" s="8" t="s">
        <v>30</v>
      </c>
      <c r="Z18" s="136"/>
      <c r="AA18" s="136"/>
      <c r="AB18" s="139"/>
      <c r="AC18" s="139"/>
      <c r="AD18" s="139"/>
      <c r="AE18" s="139"/>
      <c r="AF18" s="33"/>
      <c r="AG18"/>
      <c r="AH18"/>
      <c r="AI18"/>
      <c r="AJ18"/>
      <c r="AK18"/>
      <c r="AL18"/>
      <c r="AM18"/>
      <c r="AN18"/>
      <c r="AO18"/>
      <c r="AP18" s="78"/>
      <c r="AR18" s="146"/>
      <c r="AW18"/>
      <c r="AX18"/>
      <c r="AY18"/>
      <c r="AZ18"/>
      <c r="BA18"/>
      <c r="BB18"/>
      <c r="BC18"/>
      <c r="BD18" s="33"/>
      <c r="BE18" s="27"/>
      <c r="BF18" s="27"/>
      <c r="BG18" s="41"/>
      <c r="BH18" s="41"/>
      <c r="BI18" s="41"/>
      <c r="BJ18" s="41"/>
      <c r="BK18" s="41"/>
      <c r="BL18" s="41"/>
      <c r="BM18" s="41"/>
      <c r="BN18" s="41"/>
      <c r="BO18" s="42"/>
      <c r="BP18" s="43"/>
      <c r="BQ18" s="41"/>
      <c r="BR18" s="41"/>
      <c r="BS18" s="41"/>
      <c r="BT18" s="41"/>
      <c r="BU18" s="41"/>
      <c r="BV18" s="41"/>
      <c r="BW18" s="41"/>
      <c r="BX18" s="41"/>
      <c r="BY18" s="41"/>
      <c r="BZ18" s="41"/>
      <c r="CA18" s="41"/>
      <c r="CB18" s="41"/>
      <c r="CC18" s="42"/>
      <c r="CD18" s="41"/>
      <c r="CE18" s="41"/>
      <c r="CF18" s="41"/>
      <c r="CG18" s="41"/>
      <c r="CH18" s="41"/>
      <c r="CI18" s="41"/>
      <c r="CJ18" s="41"/>
      <c r="CK18" s="41"/>
      <c r="CL18" s="41"/>
      <c r="CM18" s="42"/>
      <c r="CN18" s="43"/>
      <c r="CO18" s="42"/>
      <c r="CP18" s="41"/>
      <c r="CQ18" s="41"/>
      <c r="CR18" s="41"/>
      <c r="CS18" s="41"/>
      <c r="CT18" s="41"/>
      <c r="CU18" s="41"/>
      <c r="CV18" s="41"/>
      <c r="CW18" s="41"/>
      <c r="CX18" s="41"/>
      <c r="CY18" s="41"/>
      <c r="CZ18" s="43"/>
      <c r="DA18" s="42"/>
      <c r="DB18" s="41"/>
      <c r="DC18" s="41"/>
      <c r="DD18" s="41"/>
      <c r="DE18" s="41"/>
      <c r="DF18" s="41"/>
      <c r="DG18" s="41"/>
      <c r="DH18" s="41"/>
      <c r="DI18" s="41"/>
      <c r="DJ18" s="47"/>
      <c r="DK18" s="47"/>
      <c r="DL18" s="28"/>
      <c r="DM18" s="47"/>
      <c r="DN18" s="28"/>
      <c r="DO18" s="27"/>
      <c r="DP18" s="28"/>
      <c r="DQ18" s="27"/>
      <c r="DR18" s="28"/>
    </row>
    <row r="19" spans="1:122" ht="15.4" customHeight="1" x14ac:dyDescent="0.25">
      <c r="A19" s="197"/>
      <c r="B19" s="68">
        <v>2</v>
      </c>
      <c r="C19" t="s">
        <v>82</v>
      </c>
      <c r="D19" s="55" t="s">
        <v>190</v>
      </c>
      <c r="E19" t="s">
        <v>86</v>
      </c>
      <c r="F19" t="s">
        <v>87</v>
      </c>
      <c r="G19">
        <v>0</v>
      </c>
      <c r="H19">
        <v>10</v>
      </c>
      <c r="I19" s="70">
        <v>32.5</v>
      </c>
      <c r="J19" s="58">
        <v>1.7732558139534884</v>
      </c>
      <c r="K19" s="80">
        <v>26747.82</v>
      </c>
      <c r="L19">
        <v>4</v>
      </c>
      <c r="M19">
        <v>0</v>
      </c>
      <c r="N19">
        <v>0</v>
      </c>
      <c r="O19">
        <v>2.5</v>
      </c>
      <c r="P19">
        <v>4</v>
      </c>
      <c r="Q19">
        <v>10</v>
      </c>
      <c r="R19">
        <v>10</v>
      </c>
      <c r="S19">
        <v>2</v>
      </c>
      <c r="T19" t="s">
        <v>29</v>
      </c>
      <c r="U19">
        <v>0</v>
      </c>
      <c r="V19">
        <v>1</v>
      </c>
      <c r="W19">
        <v>1.625</v>
      </c>
      <c r="X19">
        <v>2.5</v>
      </c>
      <c r="Y19">
        <v>2.5</v>
      </c>
      <c r="Z19" s="135">
        <v>7.625</v>
      </c>
      <c r="AA19" s="135"/>
      <c r="AB19" s="7"/>
      <c r="AC19" s="7"/>
      <c r="AD19" s="7"/>
      <c r="AE19" s="7"/>
      <c r="AF19" s="33"/>
      <c r="AI19" s="20"/>
      <c r="AJ19" s="20"/>
      <c r="AR19" s="33"/>
      <c r="BD19" s="33"/>
      <c r="BE19" s="27"/>
      <c r="BF19" s="27"/>
      <c r="BG19" s="41"/>
      <c r="BH19" s="41"/>
      <c r="BI19" s="41"/>
      <c r="BJ19" s="41"/>
      <c r="BK19" s="41"/>
      <c r="BL19" s="41"/>
      <c r="BM19" s="41"/>
      <c r="BN19" s="41"/>
      <c r="BO19" s="42"/>
      <c r="BP19" s="43"/>
      <c r="BQ19" s="41"/>
      <c r="BR19" s="41"/>
      <c r="BS19" s="41"/>
      <c r="BT19" s="41"/>
      <c r="BU19" s="41"/>
      <c r="BV19" s="41"/>
      <c r="BW19" s="41"/>
      <c r="BX19" s="41"/>
      <c r="BY19" s="41"/>
      <c r="BZ19" s="41"/>
      <c r="CA19" s="41"/>
      <c r="CB19" s="41"/>
      <c r="CC19" s="42"/>
      <c r="CD19" s="41"/>
      <c r="CE19" s="41"/>
      <c r="CF19" s="41"/>
      <c r="CG19" s="41"/>
      <c r="CH19" s="41"/>
      <c r="CI19" s="41"/>
      <c r="CJ19" s="41"/>
      <c r="CK19" s="41"/>
      <c r="CL19" s="41"/>
      <c r="CM19" s="42"/>
      <c r="CN19" s="43"/>
      <c r="CO19" s="42"/>
      <c r="CP19" s="41"/>
      <c r="CQ19" s="41"/>
      <c r="CR19" s="41"/>
      <c r="CS19" s="41"/>
      <c r="CT19" s="41"/>
      <c r="CU19" s="41"/>
      <c r="CV19" s="41"/>
      <c r="CW19" s="41"/>
      <c r="CX19" s="41"/>
      <c r="CY19" s="41"/>
      <c r="CZ19" s="43"/>
      <c r="DA19" s="42"/>
      <c r="DB19" s="41"/>
      <c r="DC19" s="41"/>
      <c r="DD19" s="41"/>
      <c r="DE19" s="41"/>
      <c r="DF19" s="41"/>
      <c r="DG19" s="41"/>
      <c r="DH19" s="41"/>
      <c r="DI19" s="41"/>
      <c r="DJ19" s="47"/>
      <c r="DK19" s="47"/>
      <c r="DL19" s="28"/>
      <c r="DM19" s="47"/>
      <c r="DN19" s="28"/>
      <c r="DO19" s="27"/>
      <c r="DP19" s="28"/>
      <c r="DQ19" s="27"/>
      <c r="DR19" s="28"/>
    </row>
    <row r="20" spans="1:122" s="8" customFormat="1" ht="14.65" hidden="1" customHeight="1" x14ac:dyDescent="0.25">
      <c r="A20" s="197"/>
      <c r="B20" s="69" t="s">
        <v>77</v>
      </c>
      <c r="D20" s="64"/>
      <c r="I20" s="71"/>
      <c r="J20" s="59"/>
      <c r="K20" s="80"/>
      <c r="L20" s="8">
        <v>3268.32</v>
      </c>
      <c r="M20" s="8">
        <v>0</v>
      </c>
      <c r="N20" s="8">
        <v>0</v>
      </c>
      <c r="O20" s="8">
        <v>2940.2999999999997</v>
      </c>
      <c r="P20" s="8">
        <v>3263.04</v>
      </c>
      <c r="Q20" s="8">
        <v>8157.6</v>
      </c>
      <c r="R20" s="8">
        <v>7088.4000000000005</v>
      </c>
      <c r="S20" s="8">
        <v>2030.16</v>
      </c>
      <c r="T20" s="8" t="s">
        <v>30</v>
      </c>
      <c r="Z20" s="136"/>
      <c r="AA20" s="136"/>
      <c r="AB20" s="139"/>
      <c r="AC20" s="139"/>
      <c r="AD20" s="139"/>
      <c r="AE20" s="139"/>
      <c r="AF20" s="33"/>
      <c r="AG20"/>
      <c r="AH20"/>
      <c r="AI20" s="20"/>
      <c r="AJ20" s="20"/>
      <c r="AK20"/>
      <c r="AL20" s="19"/>
      <c r="AM20"/>
      <c r="AN20"/>
      <c r="AO20"/>
      <c r="AP20" s="78"/>
      <c r="AR20" s="146"/>
      <c r="AW20"/>
      <c r="AX20"/>
      <c r="AY20"/>
      <c r="AZ20"/>
      <c r="BA20"/>
      <c r="BB20"/>
      <c r="BC20"/>
      <c r="BD20" s="33"/>
      <c r="BE20" s="27"/>
      <c r="BF20" s="27"/>
      <c r="BG20" s="27"/>
      <c r="BH20" s="27"/>
      <c r="BI20" s="27"/>
      <c r="BJ20" s="27"/>
      <c r="BK20" s="27"/>
      <c r="BL20" s="27"/>
      <c r="BM20" s="27"/>
      <c r="BN20" s="27"/>
      <c r="BO20" s="29"/>
      <c r="BP20" s="28"/>
      <c r="BQ20" s="27"/>
      <c r="BR20" s="47"/>
      <c r="BS20" s="47"/>
      <c r="BT20" s="47"/>
      <c r="BU20" s="47"/>
      <c r="BV20" s="47"/>
      <c r="BW20" s="47"/>
      <c r="BX20" s="47"/>
      <c r="BY20" s="47"/>
      <c r="BZ20" s="47"/>
      <c r="CA20" s="47"/>
      <c r="CB20" s="47"/>
      <c r="CC20" s="44"/>
      <c r="CD20" s="47"/>
      <c r="CE20" s="47"/>
      <c r="CF20" s="47"/>
      <c r="CG20" s="47"/>
      <c r="CH20" s="47"/>
      <c r="CI20" s="47"/>
      <c r="CJ20" s="47"/>
      <c r="CK20" s="47"/>
      <c r="CL20" s="47"/>
      <c r="CM20" s="44"/>
      <c r="CN20" s="45"/>
      <c r="CO20" s="44"/>
      <c r="CP20" s="47"/>
      <c r="CQ20" s="47"/>
      <c r="CR20" s="47"/>
      <c r="CS20" s="47"/>
      <c r="CT20" s="47"/>
      <c r="CU20" s="47"/>
      <c r="CV20" s="47"/>
      <c r="CW20" s="47"/>
      <c r="CX20" s="47"/>
      <c r="CY20" s="47"/>
      <c r="CZ20" s="45"/>
      <c r="DA20" s="44"/>
      <c r="DB20" s="47"/>
      <c r="DC20" s="47"/>
      <c r="DD20" s="47"/>
      <c r="DE20" s="47"/>
      <c r="DF20" s="47"/>
      <c r="DG20" s="47"/>
      <c r="DH20" s="47"/>
      <c r="DI20" s="47"/>
      <c r="DJ20" s="47"/>
      <c r="DK20" s="47"/>
      <c r="DL20" s="28"/>
      <c r="DM20" s="47"/>
      <c r="DN20" s="28"/>
      <c r="DO20" s="27"/>
      <c r="DP20" s="28"/>
      <c r="DQ20" s="27"/>
      <c r="DR20" s="28"/>
    </row>
    <row r="21" spans="1:122" x14ac:dyDescent="0.25">
      <c r="A21" s="197"/>
      <c r="B21" s="68">
        <v>2</v>
      </c>
      <c r="C21" t="s">
        <v>82</v>
      </c>
      <c r="D21" s="55" t="s">
        <v>190</v>
      </c>
      <c r="E21" t="s">
        <v>191</v>
      </c>
      <c r="F21" t="s">
        <v>89</v>
      </c>
      <c r="G21">
        <v>0</v>
      </c>
      <c r="H21">
        <v>10</v>
      </c>
      <c r="I21" s="70">
        <v>32.5</v>
      </c>
      <c r="J21" s="58">
        <v>1.7732558139534884</v>
      </c>
      <c r="K21" s="80">
        <v>26747.820000000003</v>
      </c>
      <c r="L21">
        <v>4</v>
      </c>
      <c r="M21">
        <v>0</v>
      </c>
      <c r="N21">
        <v>0</v>
      </c>
      <c r="O21">
        <v>2.5</v>
      </c>
      <c r="P21">
        <v>4</v>
      </c>
      <c r="Q21">
        <v>10</v>
      </c>
      <c r="R21">
        <v>10</v>
      </c>
      <c r="S21">
        <v>2</v>
      </c>
      <c r="T21" t="s">
        <v>29</v>
      </c>
      <c r="U21">
        <v>0</v>
      </c>
      <c r="V21">
        <v>1</v>
      </c>
      <c r="W21">
        <v>1.625</v>
      </c>
      <c r="X21">
        <v>2.5</v>
      </c>
      <c r="Y21">
        <v>2.5</v>
      </c>
      <c r="Z21" s="135">
        <v>7.625</v>
      </c>
      <c r="AA21" s="135"/>
      <c r="AB21" s="7"/>
      <c r="AC21" s="7"/>
      <c r="AD21" s="7"/>
      <c r="AE21" s="7"/>
      <c r="AF21" s="33"/>
      <c r="AJ21" s="20"/>
      <c r="AK21" s="20"/>
      <c r="AM21" s="39"/>
      <c r="AR21" s="33"/>
      <c r="BD21" s="33"/>
      <c r="BE21" s="27"/>
      <c r="BF21" s="27"/>
      <c r="BG21" s="27"/>
      <c r="BH21" s="27"/>
      <c r="BI21" s="27"/>
      <c r="BJ21" s="27"/>
      <c r="BK21" s="27"/>
      <c r="BL21" s="27"/>
      <c r="BM21" s="27"/>
      <c r="BN21" s="27"/>
      <c r="BO21" s="29"/>
      <c r="BP21" s="28"/>
      <c r="BQ21" s="27"/>
      <c r="BR21" s="27"/>
      <c r="BS21" s="27"/>
      <c r="BT21" s="27"/>
      <c r="BU21" s="27"/>
      <c r="BV21" s="27"/>
      <c r="BW21" s="27"/>
      <c r="BX21" s="27"/>
      <c r="BY21" s="27"/>
      <c r="BZ21" s="27"/>
      <c r="CA21" s="27"/>
      <c r="CB21" s="27"/>
      <c r="CC21" s="29"/>
      <c r="CD21" s="27"/>
      <c r="CE21" s="27"/>
      <c r="CF21" s="27"/>
      <c r="CG21" s="27"/>
      <c r="CH21" s="27"/>
      <c r="CI21" s="27"/>
      <c r="CJ21" s="27"/>
      <c r="CK21" s="27"/>
      <c r="CL21" s="27"/>
      <c r="CM21" s="29"/>
      <c r="CN21" s="28"/>
      <c r="CO21" s="29"/>
      <c r="CP21" s="27"/>
      <c r="CQ21" s="27"/>
      <c r="CR21" s="27"/>
      <c r="CS21" s="27"/>
      <c r="CT21" s="27"/>
      <c r="CU21" s="27"/>
      <c r="CV21" s="27"/>
      <c r="CW21" s="27"/>
      <c r="CX21" s="27"/>
      <c r="CY21" s="27"/>
      <c r="CZ21" s="28"/>
      <c r="DA21" s="29"/>
      <c r="DB21" s="27"/>
      <c r="DC21" s="27"/>
      <c r="DD21" s="27"/>
      <c r="DE21" s="27"/>
      <c r="DF21" s="27"/>
      <c r="DG21" s="27"/>
      <c r="DH21" s="27"/>
      <c r="DI21" s="27"/>
      <c r="DJ21" s="27"/>
      <c r="DK21" s="27"/>
      <c r="DL21" s="28"/>
      <c r="DM21" s="27"/>
      <c r="DN21" s="28"/>
      <c r="DO21" s="27"/>
      <c r="DP21" s="28"/>
      <c r="DQ21" s="27"/>
      <c r="DR21" s="28"/>
    </row>
    <row r="22" spans="1:122" s="8" customFormat="1" ht="14.65" hidden="1" customHeight="1" x14ac:dyDescent="0.25">
      <c r="A22" s="197"/>
      <c r="B22" s="69" t="s">
        <v>77</v>
      </c>
      <c r="D22" s="64"/>
      <c r="I22" s="71"/>
      <c r="J22" s="59"/>
      <c r="K22" s="80"/>
      <c r="L22" s="8">
        <v>13073.28</v>
      </c>
      <c r="M22" s="8">
        <v>12247.5</v>
      </c>
      <c r="N22" s="8">
        <v>8118</v>
      </c>
      <c r="O22" s="8">
        <v>11761.199999999999</v>
      </c>
      <c r="P22" s="8">
        <v>13052.16</v>
      </c>
      <c r="Q22" s="8">
        <v>32630.400000000001</v>
      </c>
      <c r="R22" s="8">
        <v>28353.600000000002</v>
      </c>
      <c r="S22" s="8">
        <v>8120.64</v>
      </c>
      <c r="T22" s="8" t="s">
        <v>30</v>
      </c>
      <c r="Z22" s="136"/>
      <c r="AA22" s="136"/>
      <c r="AB22" s="139"/>
      <c r="AC22" s="139"/>
      <c r="AD22" s="139"/>
      <c r="AE22" s="139"/>
      <c r="AF22" s="33"/>
      <c r="AG22"/>
      <c r="AH22"/>
      <c r="AJ22"/>
      <c r="AK22"/>
      <c r="AL22"/>
      <c r="AM22"/>
      <c r="AN22" s="20"/>
      <c r="AO22"/>
      <c r="AP22" s="78"/>
      <c r="AR22" s="146"/>
      <c r="AS22"/>
      <c r="AT22"/>
      <c r="AU22"/>
      <c r="AV22"/>
      <c r="AW22"/>
      <c r="AX22"/>
      <c r="AY22"/>
      <c r="AZ22"/>
      <c r="BA22"/>
      <c r="BB22"/>
      <c r="BC22"/>
      <c r="BD22" s="33"/>
      <c r="BE22" s="27"/>
      <c r="BF22" s="27"/>
      <c r="BG22" s="27"/>
      <c r="BH22" s="27"/>
      <c r="BI22" s="27"/>
      <c r="BJ22" s="27"/>
      <c r="BK22" s="27"/>
      <c r="BL22" s="27"/>
      <c r="BM22" s="27"/>
      <c r="BN22" s="27"/>
      <c r="BO22" s="29"/>
      <c r="BP22" s="28"/>
      <c r="BQ22" s="27"/>
      <c r="BR22" s="27"/>
      <c r="BS22" s="27"/>
      <c r="BT22" s="27"/>
      <c r="BU22" s="27"/>
      <c r="BV22" s="27"/>
      <c r="BW22" s="27"/>
      <c r="BX22" s="27"/>
      <c r="BY22" s="27"/>
      <c r="BZ22" s="27"/>
      <c r="CA22" s="27"/>
      <c r="CB22" s="27"/>
      <c r="CC22" s="29"/>
      <c r="CD22" s="27"/>
      <c r="CE22" s="27"/>
      <c r="CF22" s="27"/>
      <c r="CG22" s="27"/>
      <c r="CH22" s="27"/>
      <c r="CI22" s="27"/>
      <c r="CJ22" s="27"/>
      <c r="CK22" s="27"/>
      <c r="CL22" s="27"/>
      <c r="CM22" s="29"/>
      <c r="CN22" s="28"/>
      <c r="CO22" s="29"/>
      <c r="CP22" s="27"/>
      <c r="CQ22" s="27"/>
      <c r="CR22" s="27"/>
      <c r="CS22" s="27"/>
      <c r="CT22" s="27"/>
      <c r="CU22" s="27"/>
      <c r="CV22" s="27"/>
      <c r="CW22" s="27"/>
      <c r="CX22" s="27"/>
      <c r="CY22" s="27"/>
      <c r="CZ22" s="28"/>
      <c r="DA22" s="29"/>
      <c r="DB22" s="27"/>
      <c r="DC22" s="27"/>
      <c r="DD22" s="27"/>
      <c r="DE22" s="27"/>
      <c r="DF22" s="27"/>
      <c r="DG22" s="27"/>
      <c r="DH22" s="27"/>
      <c r="DI22" s="27"/>
      <c r="DJ22" s="27"/>
      <c r="DK22" s="27"/>
      <c r="DL22" s="28"/>
      <c r="DM22" s="27"/>
      <c r="DN22" s="28"/>
      <c r="DO22" s="27"/>
      <c r="DP22" s="28"/>
      <c r="DQ22" s="27"/>
      <c r="DR22" s="28"/>
    </row>
    <row r="23" spans="1:122" s="8" customFormat="1" ht="14.65" hidden="1" customHeight="1" x14ac:dyDescent="0.25">
      <c r="A23" s="197"/>
      <c r="B23" s="69" t="s">
        <v>77</v>
      </c>
      <c r="D23" s="64"/>
      <c r="I23" s="71"/>
      <c r="J23" s="59"/>
      <c r="K23" s="80"/>
      <c r="L23" s="8">
        <v>3268.32</v>
      </c>
      <c r="M23" s="8">
        <v>0</v>
      </c>
      <c r="N23" s="8">
        <v>0</v>
      </c>
      <c r="O23" s="8">
        <v>2940.2999999999997</v>
      </c>
      <c r="P23" s="8">
        <v>3263.04</v>
      </c>
      <c r="Q23" s="8">
        <v>8157.6</v>
      </c>
      <c r="R23" s="8">
        <v>7088.4000000000005</v>
      </c>
      <c r="S23" s="8">
        <v>2030.16</v>
      </c>
      <c r="T23" s="8" t="s">
        <v>30</v>
      </c>
      <c r="Z23" s="136"/>
      <c r="AA23" s="136"/>
      <c r="AB23" s="139"/>
      <c r="AC23" s="139"/>
      <c r="AD23" s="139"/>
      <c r="AE23" s="139"/>
      <c r="AF23" s="33"/>
      <c r="AG23"/>
      <c r="AH23"/>
      <c r="AJ23"/>
      <c r="AK23"/>
      <c r="AL23"/>
      <c r="AM23"/>
      <c r="AN23" s="20"/>
      <c r="AO23"/>
      <c r="AP23" s="78"/>
      <c r="AR23" s="146"/>
      <c r="AS23"/>
      <c r="AT23"/>
      <c r="AU23"/>
      <c r="AV23"/>
      <c r="AW23"/>
      <c r="AX23"/>
      <c r="AY23"/>
      <c r="AZ23"/>
      <c r="BA23"/>
      <c r="BB23"/>
      <c r="BC23"/>
      <c r="BD23" s="33"/>
      <c r="BE23" s="27"/>
      <c r="BF23" s="27"/>
      <c r="BG23" s="27"/>
      <c r="BH23" s="27"/>
      <c r="BI23" s="27"/>
      <c r="BJ23" s="27"/>
      <c r="BK23" s="27"/>
      <c r="BL23" s="27"/>
      <c r="BM23" s="27"/>
      <c r="BN23" s="27"/>
      <c r="BO23" s="29"/>
      <c r="BP23" s="28"/>
      <c r="BQ23" s="27"/>
      <c r="BR23" s="27"/>
      <c r="BS23" s="27"/>
      <c r="BT23" s="27"/>
      <c r="BU23" s="27"/>
      <c r="BV23" s="27"/>
      <c r="BW23" s="27"/>
      <c r="BX23" s="27"/>
      <c r="BY23" s="27"/>
      <c r="BZ23" s="27"/>
      <c r="CA23" s="27"/>
      <c r="CB23" s="28"/>
      <c r="CC23" s="29"/>
      <c r="CD23" s="27"/>
      <c r="CE23" s="27"/>
      <c r="CF23" s="27"/>
      <c r="CG23" s="27"/>
      <c r="CH23" s="27"/>
      <c r="CI23" s="27"/>
      <c r="CJ23" s="27"/>
      <c r="CK23" s="27"/>
      <c r="CL23" s="27"/>
      <c r="CM23" s="29"/>
      <c r="CN23" s="28"/>
      <c r="CO23" s="29"/>
      <c r="CP23" s="27"/>
      <c r="CQ23" s="27"/>
      <c r="CR23" s="27"/>
      <c r="CS23" s="27"/>
      <c r="CT23" s="27"/>
      <c r="CU23" s="27"/>
      <c r="CV23" s="27"/>
      <c r="CW23" s="27"/>
      <c r="CX23" s="27"/>
      <c r="CY23" s="27"/>
      <c r="CZ23" s="28"/>
      <c r="DA23" s="29"/>
      <c r="DB23" s="27"/>
      <c r="DC23" s="27"/>
      <c r="DD23" s="27"/>
      <c r="DE23" s="27"/>
      <c r="DF23" s="27"/>
      <c r="DG23" s="27"/>
      <c r="DH23" s="27"/>
      <c r="DI23" s="27"/>
      <c r="DJ23" s="27"/>
      <c r="DK23" s="27"/>
      <c r="DL23" s="28"/>
      <c r="DM23" s="27"/>
      <c r="DN23" s="28"/>
      <c r="DO23" s="27"/>
      <c r="DP23" s="28"/>
      <c r="DQ23" s="27"/>
      <c r="DR23" s="28"/>
    </row>
    <row r="24" spans="1:122" s="8" customFormat="1" ht="14.65" hidden="1" customHeight="1" x14ac:dyDescent="0.25">
      <c r="A24" s="197"/>
      <c r="B24" s="69" t="s">
        <v>77</v>
      </c>
      <c r="D24" s="64"/>
      <c r="I24" s="71"/>
      <c r="J24" s="59"/>
      <c r="K24" s="80"/>
      <c r="L24" s="8">
        <v>4902.4800000000005</v>
      </c>
      <c r="M24" s="8">
        <v>2449.5</v>
      </c>
      <c r="N24" s="8">
        <v>1623.6</v>
      </c>
      <c r="O24" s="8">
        <v>4410.45</v>
      </c>
      <c r="P24" s="8">
        <v>4894.5599999999995</v>
      </c>
      <c r="Q24" s="8">
        <v>12236.4</v>
      </c>
      <c r="R24" s="8">
        <v>10632.6</v>
      </c>
      <c r="S24" s="8">
        <v>3045.2400000000002</v>
      </c>
      <c r="T24" s="8" t="s">
        <v>30</v>
      </c>
      <c r="Z24" s="136"/>
      <c r="AA24" s="136"/>
      <c r="AB24" s="139"/>
      <c r="AC24" s="139"/>
      <c r="AD24" s="139"/>
      <c r="AE24" s="139"/>
      <c r="AF24" s="33"/>
      <c r="AG24"/>
      <c r="AH24"/>
      <c r="AJ24"/>
      <c r="AK24"/>
      <c r="AL24"/>
      <c r="AM24"/>
      <c r="AN24" s="40"/>
      <c r="AO24"/>
      <c r="AP24" s="78"/>
      <c r="AR24" s="146"/>
      <c r="AS24"/>
      <c r="AT24"/>
      <c r="AU24"/>
      <c r="AV24"/>
      <c r="AW24"/>
      <c r="AX24"/>
      <c r="AY24"/>
      <c r="AZ24"/>
      <c r="BA24"/>
      <c r="BB24"/>
      <c r="BC24"/>
      <c r="BD24" s="33"/>
      <c r="BE24" s="27"/>
      <c r="BF24" s="27"/>
      <c r="BG24" s="27"/>
      <c r="BH24" s="27"/>
      <c r="BI24" s="27"/>
      <c r="BJ24" s="27"/>
      <c r="BK24" s="27"/>
      <c r="BL24" s="27"/>
      <c r="BM24" s="27"/>
      <c r="BN24" s="27"/>
      <c r="BO24" s="29"/>
      <c r="BP24" s="28"/>
      <c r="BQ24" s="27"/>
      <c r="BR24" s="27"/>
      <c r="BS24" s="27"/>
      <c r="BT24" s="27"/>
      <c r="BU24" s="27"/>
      <c r="BV24" s="27"/>
      <c r="BW24" s="27"/>
      <c r="BX24" s="27"/>
      <c r="BY24" s="27"/>
      <c r="BZ24" s="27"/>
      <c r="CA24" s="27"/>
      <c r="CB24" s="28"/>
      <c r="CC24" s="29"/>
      <c r="CD24" s="27"/>
      <c r="CE24" s="27"/>
      <c r="CF24" s="27"/>
      <c r="CG24" s="27"/>
      <c r="CH24" s="27"/>
      <c r="CI24" s="27"/>
      <c r="CJ24" s="27"/>
      <c r="CK24" s="27"/>
      <c r="CL24" s="27"/>
      <c r="CM24" s="27"/>
      <c r="CN24" s="28"/>
      <c r="CO24" s="29"/>
      <c r="CP24" s="27"/>
      <c r="CQ24" s="27"/>
      <c r="CR24" s="27"/>
      <c r="CS24" s="27"/>
      <c r="CT24" s="27"/>
      <c r="CU24" s="27"/>
      <c r="CV24" s="27"/>
      <c r="CW24" s="27"/>
      <c r="CX24" s="27"/>
      <c r="CY24" s="27"/>
      <c r="CZ24" s="28"/>
      <c r="DA24" s="29"/>
      <c r="DB24" s="27"/>
      <c r="DC24" s="27"/>
      <c r="DD24" s="27"/>
      <c r="DE24" s="27"/>
      <c r="DF24" s="27"/>
      <c r="DG24" s="27"/>
      <c r="DH24" s="27"/>
      <c r="DI24" s="27"/>
      <c r="DJ24" s="27"/>
      <c r="DK24" s="27"/>
      <c r="DL24" s="28"/>
      <c r="DM24" s="27"/>
      <c r="DN24" s="28"/>
      <c r="DO24" s="27"/>
      <c r="DP24" s="28"/>
      <c r="DQ24" s="27"/>
      <c r="DR24" s="28"/>
    </row>
    <row r="25" spans="1:122" x14ac:dyDescent="0.25">
      <c r="A25" s="197"/>
      <c r="B25" s="68">
        <v>2</v>
      </c>
      <c r="C25" t="s">
        <v>116</v>
      </c>
      <c r="D25" s="55" t="s">
        <v>192</v>
      </c>
      <c r="E25" t="s">
        <v>118</v>
      </c>
      <c r="G25">
        <v>5</v>
      </c>
      <c r="H25">
        <v>10</v>
      </c>
      <c r="I25" s="70">
        <v>53.25</v>
      </c>
      <c r="J25" s="58">
        <v>2.9215116279069768</v>
      </c>
      <c r="K25" s="80">
        <v>44194.829999999994</v>
      </c>
      <c r="L25">
        <v>6</v>
      </c>
      <c r="M25">
        <v>2.5</v>
      </c>
      <c r="N25">
        <v>2</v>
      </c>
      <c r="O25">
        <v>3.75</v>
      </c>
      <c r="P25">
        <v>6</v>
      </c>
      <c r="Q25">
        <v>15</v>
      </c>
      <c r="R25">
        <v>15</v>
      </c>
      <c r="S25">
        <v>3</v>
      </c>
      <c r="T25" t="s">
        <v>29</v>
      </c>
      <c r="U25">
        <v>0.625</v>
      </c>
      <c r="V25">
        <v>2</v>
      </c>
      <c r="W25">
        <v>2.4375</v>
      </c>
      <c r="X25">
        <v>3.75</v>
      </c>
      <c r="Y25">
        <v>3.75</v>
      </c>
      <c r="Z25" s="135">
        <v>12.5625</v>
      </c>
      <c r="AA25" s="135"/>
      <c r="AB25" s="7"/>
      <c r="AC25" s="7"/>
      <c r="AD25" s="7"/>
      <c r="AE25" s="7"/>
      <c r="AF25" s="33"/>
      <c r="AK25" s="20"/>
      <c r="AL25" s="21"/>
      <c r="AM25" s="20"/>
      <c r="AR25" s="33"/>
      <c r="BE25" s="27"/>
      <c r="BF25" s="27"/>
      <c r="BG25" s="27"/>
      <c r="BH25" s="27"/>
      <c r="BI25" s="27"/>
      <c r="BJ25" s="27"/>
      <c r="BK25" s="27"/>
      <c r="BL25" s="27"/>
      <c r="BM25" s="27"/>
      <c r="BN25" s="27"/>
      <c r="BO25" s="29"/>
      <c r="BP25" s="28"/>
      <c r="BQ25" s="27"/>
      <c r="BR25" s="27"/>
      <c r="BS25" s="27"/>
      <c r="BT25" s="27"/>
      <c r="BU25" s="27"/>
      <c r="BV25" s="27"/>
      <c r="BW25" s="27"/>
      <c r="BX25" s="27"/>
      <c r="BY25" s="27"/>
      <c r="BZ25" s="27"/>
      <c r="CA25" s="27"/>
      <c r="CB25" s="28"/>
      <c r="CC25" s="29"/>
      <c r="CD25" s="27"/>
      <c r="CE25" s="27"/>
      <c r="CF25" s="27"/>
      <c r="CG25" s="27"/>
      <c r="CH25" s="27"/>
      <c r="CI25" s="27"/>
      <c r="CJ25" s="27"/>
      <c r="CK25" s="27"/>
      <c r="CL25" s="27"/>
      <c r="CM25" s="27"/>
      <c r="CN25" s="28"/>
      <c r="CO25" s="29"/>
      <c r="CP25" s="27"/>
      <c r="CQ25" s="27"/>
      <c r="CR25" s="27"/>
      <c r="CS25" s="27"/>
      <c r="CT25" s="27"/>
      <c r="CU25" s="27"/>
      <c r="CV25" s="27"/>
      <c r="CW25" s="27"/>
      <c r="CX25" s="27"/>
      <c r="CY25" s="27"/>
      <c r="CZ25" s="28"/>
      <c r="DA25" s="29"/>
      <c r="DB25" s="27"/>
      <c r="DC25" s="27"/>
      <c r="DD25" s="27"/>
      <c r="DE25" s="27"/>
      <c r="DF25" s="27"/>
      <c r="DG25" s="27"/>
      <c r="DH25" s="27"/>
      <c r="DI25" s="27"/>
      <c r="DJ25" s="27"/>
      <c r="DK25" s="27"/>
      <c r="DL25" s="28"/>
      <c r="DM25" s="27"/>
      <c r="DN25" s="28"/>
      <c r="DO25" s="27"/>
      <c r="DP25" s="28"/>
      <c r="DQ25" s="27"/>
      <c r="DR25" s="28"/>
    </row>
    <row r="26" spans="1:122" s="8" customFormat="1" ht="14.65" hidden="1" customHeight="1" x14ac:dyDescent="0.25">
      <c r="A26" s="197"/>
      <c r="B26" s="69" t="s">
        <v>77</v>
      </c>
      <c r="D26" s="64"/>
      <c r="I26" s="71"/>
      <c r="J26" s="59"/>
      <c r="K26" s="80"/>
      <c r="L26" s="8">
        <v>4902.4800000000005</v>
      </c>
      <c r="M26" s="8">
        <v>2449.5</v>
      </c>
      <c r="N26" s="8">
        <v>1623.6</v>
      </c>
      <c r="O26" s="8">
        <v>4410.45</v>
      </c>
      <c r="P26" s="8">
        <v>4894.5599999999995</v>
      </c>
      <c r="Q26" s="8">
        <v>12236.4</v>
      </c>
      <c r="R26" s="8">
        <v>10632.6</v>
      </c>
      <c r="S26" s="8">
        <v>3045.2400000000002</v>
      </c>
      <c r="T26" s="8" t="s">
        <v>30</v>
      </c>
      <c r="Z26" s="136"/>
      <c r="AA26" s="136"/>
      <c r="AB26" s="139"/>
      <c r="AC26" s="139"/>
      <c r="AD26" s="139"/>
      <c r="AE26" s="139"/>
      <c r="AF26" s="33"/>
      <c r="AG26"/>
      <c r="AH26"/>
      <c r="AJ26"/>
      <c r="AK26"/>
      <c r="AL26"/>
      <c r="AM26" s="34"/>
      <c r="AN26"/>
      <c r="AO26"/>
      <c r="AP26" s="78"/>
      <c r="AR26" s="146"/>
      <c r="AS26"/>
      <c r="AT26"/>
      <c r="AU26"/>
      <c r="AV26"/>
      <c r="AW26"/>
      <c r="AX26"/>
      <c r="AY26"/>
      <c r="AZ26"/>
      <c r="BA26"/>
      <c r="BB26" s="78"/>
      <c r="BE26" s="27"/>
      <c r="BF26" s="27"/>
      <c r="BG26" s="27"/>
      <c r="BH26" s="27"/>
      <c r="BI26" s="27"/>
      <c r="BJ26" s="27"/>
      <c r="BK26" s="27"/>
      <c r="BL26" s="27"/>
      <c r="BM26" s="27"/>
      <c r="BN26" s="27"/>
      <c r="BO26" s="29"/>
      <c r="BP26" s="28"/>
      <c r="BQ26" s="27"/>
      <c r="BR26" s="27"/>
      <c r="BS26" s="27"/>
      <c r="BT26" s="27"/>
      <c r="BU26" s="27"/>
      <c r="BV26" s="27"/>
      <c r="BW26" s="27"/>
      <c r="BX26" s="27"/>
      <c r="BY26" s="27"/>
      <c r="BZ26" s="27"/>
      <c r="CA26" s="27"/>
      <c r="CB26" s="28"/>
      <c r="CC26" s="29"/>
      <c r="CD26" s="27"/>
      <c r="CE26" s="27"/>
      <c r="CF26" s="27"/>
      <c r="CG26" s="27"/>
      <c r="CH26" s="27"/>
      <c r="CI26" s="27"/>
      <c r="CJ26" s="27"/>
      <c r="CK26" s="27"/>
      <c r="CL26" s="27"/>
      <c r="CM26" s="27"/>
      <c r="CN26" s="28"/>
      <c r="CO26" s="29"/>
      <c r="CP26" s="27"/>
      <c r="CQ26" s="27"/>
      <c r="CR26" s="27"/>
      <c r="CS26" s="27"/>
      <c r="CT26" s="27"/>
      <c r="CU26" s="27"/>
      <c r="CV26" s="27"/>
      <c r="CW26" s="27"/>
      <c r="CX26" s="27"/>
      <c r="CY26" s="27"/>
      <c r="CZ26" s="28"/>
      <c r="DA26" s="29"/>
      <c r="DB26" s="27"/>
      <c r="DC26" s="27"/>
      <c r="DD26" s="27"/>
      <c r="DE26" s="27"/>
      <c r="DF26" s="27"/>
      <c r="DG26" s="27"/>
      <c r="DH26" s="27"/>
      <c r="DI26" s="27"/>
      <c r="DJ26" s="27"/>
      <c r="DK26" s="27"/>
      <c r="DL26" s="28"/>
      <c r="DM26" s="27"/>
      <c r="DN26" s="28"/>
      <c r="DO26" s="27"/>
      <c r="DP26" s="28"/>
      <c r="DQ26" s="27"/>
      <c r="DR26" s="28"/>
    </row>
    <row r="27" spans="1:122" x14ac:dyDescent="0.25">
      <c r="A27" s="197"/>
      <c r="B27" s="68">
        <v>2</v>
      </c>
      <c r="C27" t="s">
        <v>116</v>
      </c>
      <c r="D27" s="55" t="s">
        <v>192</v>
      </c>
      <c r="E27" t="s">
        <v>193</v>
      </c>
      <c r="G27">
        <v>5</v>
      </c>
      <c r="H27">
        <v>15</v>
      </c>
      <c r="I27" s="70">
        <v>69.5</v>
      </c>
      <c r="J27" s="58">
        <v>3.808139534883721</v>
      </c>
      <c r="K27" s="80">
        <v>57568.74</v>
      </c>
      <c r="L27">
        <v>8</v>
      </c>
      <c r="M27">
        <v>2.5</v>
      </c>
      <c r="N27">
        <v>2</v>
      </c>
      <c r="O27">
        <v>5</v>
      </c>
      <c r="P27">
        <v>8</v>
      </c>
      <c r="Q27">
        <v>20</v>
      </c>
      <c r="R27">
        <v>20</v>
      </c>
      <c r="S27">
        <v>4</v>
      </c>
      <c r="T27" t="s">
        <v>29</v>
      </c>
      <c r="U27">
        <v>0.625</v>
      </c>
      <c r="V27">
        <v>2.5</v>
      </c>
      <c r="W27">
        <v>3.25</v>
      </c>
      <c r="X27">
        <v>5</v>
      </c>
      <c r="Y27">
        <v>5</v>
      </c>
      <c r="Z27" s="135">
        <v>16.375</v>
      </c>
      <c r="AA27" s="135"/>
      <c r="AB27" s="7"/>
      <c r="AC27" s="7"/>
      <c r="AD27" s="7"/>
      <c r="AE27" s="7"/>
      <c r="AF27" s="33"/>
      <c r="AJ27" s="20"/>
      <c r="AK27" s="20"/>
      <c r="AL27" s="21"/>
      <c r="AM27" s="20"/>
      <c r="AN27" s="39"/>
      <c r="AO27" s="39"/>
      <c r="AR27" s="33"/>
      <c r="BE27" s="27"/>
      <c r="BF27" s="27"/>
      <c r="BG27" s="27"/>
      <c r="BH27" s="27"/>
      <c r="BI27" s="27"/>
      <c r="BJ27" s="27"/>
      <c r="BK27" s="27"/>
      <c r="BL27" s="27"/>
      <c r="BM27" s="27"/>
      <c r="BN27" s="27"/>
      <c r="BO27" s="29"/>
      <c r="BP27" s="28"/>
      <c r="BQ27" s="27"/>
      <c r="BR27" s="27"/>
      <c r="BS27" s="27"/>
      <c r="BT27" s="27"/>
      <c r="BU27" s="27"/>
      <c r="BV27" s="27"/>
      <c r="BW27" s="27"/>
      <c r="BX27" s="27"/>
      <c r="BY27" s="27"/>
      <c r="BZ27" s="27"/>
      <c r="CA27" s="27"/>
      <c r="CB27" s="28"/>
      <c r="CC27" s="29"/>
      <c r="CD27" s="27"/>
      <c r="CE27" s="27"/>
      <c r="CF27" s="27"/>
      <c r="CG27" s="27"/>
      <c r="CH27" s="27"/>
      <c r="CI27" s="27"/>
      <c r="CJ27" s="27"/>
      <c r="CK27" s="27"/>
      <c r="CL27" s="27"/>
      <c r="CM27" s="27"/>
      <c r="CN27" s="28"/>
      <c r="CO27" s="29"/>
      <c r="CP27" s="27"/>
      <c r="CQ27" s="27"/>
      <c r="CR27" s="27"/>
      <c r="CS27" s="27"/>
      <c r="CT27" s="27"/>
      <c r="CU27" s="27"/>
      <c r="CV27" s="27"/>
      <c r="CW27" s="27"/>
      <c r="CX27" s="27"/>
      <c r="CY27" s="27"/>
      <c r="CZ27" s="28"/>
      <c r="DA27" s="29"/>
      <c r="DB27" s="27"/>
      <c r="DC27" s="27"/>
      <c r="DD27" s="27"/>
      <c r="DE27" s="27"/>
      <c r="DF27" s="27"/>
      <c r="DG27" s="27"/>
      <c r="DH27" s="27"/>
      <c r="DI27" s="27"/>
      <c r="DJ27" s="27"/>
      <c r="DK27" s="27"/>
      <c r="DL27" s="28"/>
      <c r="DM27" s="27"/>
      <c r="DN27" s="28"/>
      <c r="DO27" s="27"/>
      <c r="DP27" s="28"/>
      <c r="DQ27" s="27"/>
      <c r="DR27" s="28"/>
    </row>
    <row r="28" spans="1:122" x14ac:dyDescent="0.25">
      <c r="A28" s="197"/>
      <c r="B28" s="68">
        <v>2</v>
      </c>
      <c r="C28" t="s">
        <v>135</v>
      </c>
      <c r="D28" s="55" t="s">
        <v>136</v>
      </c>
      <c r="E28" t="s">
        <v>137</v>
      </c>
      <c r="G28">
        <v>0</v>
      </c>
      <c r="H28">
        <v>20</v>
      </c>
      <c r="I28" s="70">
        <v>65</v>
      </c>
      <c r="J28" s="58">
        <v>3.5465116279069768</v>
      </c>
      <c r="K28" s="80">
        <v>53495.640000000007</v>
      </c>
      <c r="L28">
        <v>8</v>
      </c>
      <c r="M28">
        <v>0</v>
      </c>
      <c r="N28">
        <v>0</v>
      </c>
      <c r="O28">
        <v>5</v>
      </c>
      <c r="P28">
        <v>8</v>
      </c>
      <c r="Q28">
        <v>20</v>
      </c>
      <c r="R28">
        <v>20</v>
      </c>
      <c r="S28">
        <v>4</v>
      </c>
      <c r="T28" t="s">
        <v>29</v>
      </c>
      <c r="U28">
        <v>0</v>
      </c>
      <c r="V28">
        <v>2</v>
      </c>
      <c r="W28">
        <v>3.25</v>
      </c>
      <c r="X28">
        <v>5</v>
      </c>
      <c r="Y28">
        <v>5</v>
      </c>
      <c r="Z28" s="135">
        <v>15.25</v>
      </c>
      <c r="AA28" s="135"/>
      <c r="AB28" s="7"/>
      <c r="AC28" s="7"/>
      <c r="AD28" s="7"/>
      <c r="AE28" s="7"/>
      <c r="AF28" s="33"/>
      <c r="AL28" s="33"/>
      <c r="AM28" s="74"/>
      <c r="AN28" s="20"/>
      <c r="AO28" s="20"/>
      <c r="AR28" s="33"/>
      <c r="BE28" s="27"/>
      <c r="BF28" s="27"/>
      <c r="BG28" s="27"/>
      <c r="BH28" s="27"/>
      <c r="BI28" s="27"/>
      <c r="BJ28" s="27"/>
      <c r="BK28" s="27"/>
      <c r="BL28" s="27"/>
      <c r="BM28" s="27"/>
      <c r="BN28" s="27"/>
      <c r="BO28" s="29"/>
      <c r="BP28" s="28"/>
      <c r="BQ28" s="27"/>
      <c r="BR28" s="27"/>
      <c r="BS28" s="27"/>
      <c r="BT28" s="27"/>
      <c r="BU28" s="27"/>
      <c r="BV28" s="27"/>
      <c r="BW28" s="27"/>
      <c r="BX28" s="27"/>
      <c r="BY28" s="27"/>
      <c r="BZ28" s="27"/>
      <c r="CA28" s="27"/>
      <c r="CB28" s="28"/>
      <c r="CC28" s="29"/>
      <c r="CD28" s="27"/>
      <c r="CE28" s="27"/>
      <c r="CF28" s="27"/>
      <c r="CG28" s="27"/>
      <c r="CH28" s="27"/>
      <c r="CI28" s="27"/>
      <c r="CJ28" s="27"/>
      <c r="CK28" s="27"/>
      <c r="CL28" s="27"/>
      <c r="CM28" s="27"/>
      <c r="CN28" s="28"/>
      <c r="CO28" s="29"/>
      <c r="CP28" s="27"/>
      <c r="CQ28" s="27"/>
      <c r="CR28" s="27"/>
      <c r="CS28" s="27"/>
      <c r="CT28" s="27"/>
      <c r="CU28" s="27"/>
      <c r="CV28" s="27"/>
      <c r="CW28" s="27"/>
      <c r="CX28" s="27"/>
      <c r="CY28" s="27"/>
      <c r="CZ28" s="28"/>
      <c r="DA28" s="29"/>
      <c r="DB28" s="27"/>
      <c r="DC28" s="27"/>
      <c r="DD28" s="27"/>
      <c r="DE28" s="27"/>
      <c r="DF28" s="27"/>
      <c r="DG28" s="27"/>
      <c r="DH28" s="27"/>
      <c r="DI28" s="27"/>
      <c r="DJ28" s="27"/>
      <c r="DK28" s="27"/>
      <c r="DL28" s="28"/>
      <c r="DM28" s="27"/>
      <c r="DN28" s="28"/>
      <c r="DO28" s="27"/>
      <c r="DP28" s="28"/>
      <c r="DQ28" s="27"/>
      <c r="DR28" s="28"/>
    </row>
    <row r="29" spans="1:122" x14ac:dyDescent="0.25">
      <c r="A29" s="197"/>
      <c r="B29" s="68">
        <v>2</v>
      </c>
      <c r="C29" t="s">
        <v>150</v>
      </c>
      <c r="D29" s="55" t="s">
        <v>194</v>
      </c>
      <c r="E29" t="s">
        <v>152</v>
      </c>
      <c r="G29">
        <v>5</v>
      </c>
      <c r="H29">
        <v>5</v>
      </c>
      <c r="I29" s="70">
        <v>37</v>
      </c>
      <c r="J29" s="58">
        <v>2.0348837209302326</v>
      </c>
      <c r="K29" s="80">
        <v>30820.920000000002</v>
      </c>
      <c r="L29">
        <v>4</v>
      </c>
      <c r="M29">
        <v>2.5</v>
      </c>
      <c r="N29">
        <v>2</v>
      </c>
      <c r="O29">
        <v>2.5</v>
      </c>
      <c r="P29">
        <v>4</v>
      </c>
      <c r="Q29">
        <v>10</v>
      </c>
      <c r="R29">
        <v>10</v>
      </c>
      <c r="S29">
        <v>2</v>
      </c>
      <c r="T29" t="s">
        <v>29</v>
      </c>
      <c r="U29">
        <v>0.625</v>
      </c>
      <c r="V29">
        <v>1.5</v>
      </c>
      <c r="W29">
        <v>1.625</v>
      </c>
      <c r="X29">
        <v>2.5</v>
      </c>
      <c r="Y29">
        <v>2.5</v>
      </c>
      <c r="Z29" s="135">
        <v>8.75</v>
      </c>
      <c r="AA29" s="135"/>
      <c r="AB29" s="7"/>
      <c r="AC29" s="7"/>
      <c r="AD29" s="7"/>
      <c r="AE29" s="7"/>
      <c r="AF29" s="142"/>
      <c r="AN29" s="20"/>
      <c r="AO29" s="20"/>
      <c r="AP29" s="39"/>
      <c r="AQ29" s="39"/>
      <c r="AR29" s="33"/>
      <c r="BE29" s="27"/>
      <c r="BF29" s="27"/>
      <c r="BG29" s="27"/>
      <c r="BH29" s="27"/>
      <c r="BI29" s="27"/>
      <c r="BJ29" s="27"/>
      <c r="BK29" s="27"/>
      <c r="BL29" s="27"/>
      <c r="BM29" s="27"/>
      <c r="BN29" s="27"/>
      <c r="BO29" s="29"/>
      <c r="BP29" s="28"/>
      <c r="BQ29" s="27"/>
      <c r="BR29" s="27"/>
      <c r="BS29" s="27"/>
      <c r="BT29" s="27"/>
      <c r="BU29" s="27"/>
      <c r="BV29" s="27"/>
      <c r="BW29" s="27"/>
      <c r="BX29" s="27"/>
      <c r="BY29" s="27"/>
      <c r="BZ29" s="27"/>
      <c r="CA29" s="27"/>
      <c r="CB29" s="28"/>
      <c r="CC29" s="29"/>
      <c r="CD29" s="27"/>
      <c r="CE29" s="27"/>
      <c r="CF29" s="27"/>
      <c r="CG29" s="27"/>
      <c r="CH29" s="27"/>
      <c r="CI29" s="27"/>
      <c r="CJ29" s="27"/>
      <c r="CK29" s="27"/>
      <c r="CL29" s="27"/>
      <c r="CM29" s="27"/>
      <c r="CN29" s="28"/>
      <c r="CO29" s="29"/>
      <c r="CP29" s="27"/>
      <c r="CQ29" s="27"/>
      <c r="CR29" s="27"/>
      <c r="CS29" s="27"/>
      <c r="CT29" s="27"/>
      <c r="CU29" s="27"/>
      <c r="CV29" s="27"/>
      <c r="CW29" s="27"/>
      <c r="CX29" s="27"/>
      <c r="CY29" s="29"/>
      <c r="CZ29" s="28"/>
      <c r="DA29" s="27"/>
      <c r="DB29" s="27"/>
      <c r="DC29" s="27"/>
      <c r="DD29" s="27"/>
      <c r="DE29" s="27"/>
      <c r="DF29" s="27"/>
      <c r="DG29" s="27"/>
      <c r="DH29" s="27"/>
      <c r="DI29" s="27"/>
      <c r="DJ29" s="27"/>
      <c r="DK29" s="27"/>
      <c r="DL29" s="27"/>
      <c r="DM29" s="29"/>
      <c r="DN29" s="28"/>
      <c r="DO29" s="27"/>
      <c r="DP29" s="28"/>
      <c r="DQ29" s="27"/>
      <c r="DR29" s="28"/>
    </row>
    <row r="30" spans="1:122" x14ac:dyDescent="0.25">
      <c r="A30" s="197"/>
      <c r="B30" s="68">
        <v>3</v>
      </c>
      <c r="C30" t="s">
        <v>100</v>
      </c>
      <c r="D30" s="55" t="s">
        <v>101</v>
      </c>
      <c r="E30" t="s">
        <v>102</v>
      </c>
      <c r="F30" t="s">
        <v>103</v>
      </c>
      <c r="G30">
        <v>0</v>
      </c>
      <c r="H30">
        <v>30</v>
      </c>
      <c r="I30" s="70">
        <v>97.5</v>
      </c>
      <c r="J30" s="58">
        <v>5.3197674418604652</v>
      </c>
      <c r="K30" s="80">
        <v>80243.459999999992</v>
      </c>
      <c r="L30">
        <v>12</v>
      </c>
      <c r="M30">
        <v>0</v>
      </c>
      <c r="N30">
        <v>0</v>
      </c>
      <c r="O30">
        <v>7.5</v>
      </c>
      <c r="P30">
        <v>12</v>
      </c>
      <c r="Q30">
        <v>30</v>
      </c>
      <c r="R30">
        <v>30</v>
      </c>
      <c r="S30">
        <v>6</v>
      </c>
      <c r="T30" t="s">
        <v>29</v>
      </c>
      <c r="U30">
        <v>0</v>
      </c>
      <c r="V30">
        <v>3</v>
      </c>
      <c r="W30">
        <v>4.875</v>
      </c>
      <c r="X30">
        <v>7.5</v>
      </c>
      <c r="Y30">
        <v>7.5</v>
      </c>
      <c r="Z30" s="135">
        <v>22.875</v>
      </c>
      <c r="AA30" s="135"/>
      <c r="AB30" s="7"/>
      <c r="AC30" s="7"/>
      <c r="AD30" s="7"/>
      <c r="AE30" s="7"/>
      <c r="AF30" s="142"/>
      <c r="AN30" s="20"/>
      <c r="AO30" s="20"/>
      <c r="AP30" s="46"/>
      <c r="AQ30" s="20"/>
      <c r="AR30" s="33"/>
      <c r="BE30" s="27"/>
      <c r="BF30" s="27"/>
      <c r="BG30" s="27"/>
      <c r="BH30" s="27"/>
      <c r="BI30" s="27"/>
      <c r="BJ30" s="27"/>
      <c r="BK30" s="27"/>
      <c r="BL30" s="27"/>
      <c r="BM30" s="27"/>
      <c r="BN30" s="27"/>
      <c r="BO30" s="29"/>
      <c r="BP30" s="28"/>
      <c r="BQ30" s="27"/>
      <c r="BR30" s="27"/>
      <c r="BS30" s="27"/>
      <c r="BT30" s="27"/>
      <c r="BU30" s="27"/>
      <c r="BV30" s="27"/>
      <c r="BW30" s="27"/>
      <c r="BX30" s="27"/>
      <c r="BY30" s="27"/>
      <c r="BZ30" s="27"/>
      <c r="CA30" s="27"/>
      <c r="CB30" s="28"/>
      <c r="CC30" s="29"/>
      <c r="CD30" s="27"/>
      <c r="CE30" s="27"/>
      <c r="CF30" s="27"/>
      <c r="CG30" s="27"/>
      <c r="CH30" s="27"/>
      <c r="CI30" s="27"/>
      <c r="CJ30" s="27"/>
      <c r="CK30" s="27"/>
      <c r="CL30" s="27"/>
      <c r="CM30" s="27"/>
      <c r="CN30" s="28"/>
      <c r="CO30" s="29"/>
      <c r="CP30" s="27"/>
      <c r="CQ30" s="27"/>
      <c r="CR30" s="27"/>
      <c r="CS30" s="27"/>
      <c r="CT30" s="27"/>
      <c r="CU30" s="27"/>
      <c r="CV30" s="27"/>
      <c r="CW30" s="27"/>
      <c r="CX30" s="27"/>
      <c r="CY30" s="29"/>
      <c r="CZ30" s="28"/>
      <c r="DA30" s="27"/>
      <c r="DB30" s="27"/>
      <c r="DC30" s="27"/>
      <c r="DD30" s="27"/>
      <c r="DE30" s="27"/>
      <c r="DF30" s="27"/>
      <c r="DG30" s="27"/>
      <c r="DH30" s="27"/>
      <c r="DI30" s="27"/>
      <c r="DJ30" s="27"/>
      <c r="DK30" s="27"/>
      <c r="DL30" s="27"/>
      <c r="DM30" s="29"/>
      <c r="DN30" s="28"/>
      <c r="DO30" s="27"/>
      <c r="DP30" s="27"/>
      <c r="DQ30" s="29"/>
      <c r="DR30" s="28"/>
    </row>
    <row r="31" spans="1:122" s="8" customFormat="1" ht="14.65" hidden="1" customHeight="1" x14ac:dyDescent="0.25">
      <c r="A31" s="197"/>
      <c r="B31" s="69" t="s">
        <v>77</v>
      </c>
      <c r="D31" s="64"/>
      <c r="I31" s="71"/>
      <c r="J31" s="59"/>
      <c r="K31" s="80"/>
      <c r="L31" s="8">
        <v>9804.9600000000009</v>
      </c>
      <c r="M31" s="8">
        <v>0</v>
      </c>
      <c r="N31" s="8">
        <v>0</v>
      </c>
      <c r="O31" s="8">
        <v>8820.9</v>
      </c>
      <c r="P31" s="8">
        <v>9789.119999999999</v>
      </c>
      <c r="Q31" s="8">
        <v>24472.799999999999</v>
      </c>
      <c r="R31" s="8">
        <v>21265.200000000001</v>
      </c>
      <c r="S31" s="8">
        <v>6090.4800000000005</v>
      </c>
      <c r="T31" s="8" t="s">
        <v>30</v>
      </c>
      <c r="Z31" s="136"/>
      <c r="AA31" s="136"/>
      <c r="AB31" s="139"/>
      <c r="AC31" s="139"/>
      <c r="AD31" s="139"/>
      <c r="AE31" s="139"/>
      <c r="AF31" s="143"/>
      <c r="AG31"/>
      <c r="AH31"/>
      <c r="AI31"/>
      <c r="AJ31"/>
      <c r="AK31"/>
      <c r="AL31"/>
      <c r="AM31"/>
      <c r="AN31" s="34"/>
      <c r="AO31" s="34"/>
      <c r="AP31"/>
      <c r="AQ31"/>
      <c r="AR31"/>
      <c r="AS31"/>
      <c r="AT31"/>
      <c r="AU31"/>
      <c r="AY31" s="55"/>
      <c r="AZ31" s="55"/>
      <c r="BA31"/>
      <c r="BB31" s="78"/>
      <c r="BE31" s="27"/>
      <c r="BF31" s="27"/>
      <c r="BG31" s="27"/>
      <c r="BH31" s="27"/>
      <c r="BI31" s="27"/>
      <c r="BJ31" s="27"/>
      <c r="BK31" s="27"/>
      <c r="BL31" s="27"/>
      <c r="BM31" s="27"/>
      <c r="BN31" s="27"/>
      <c r="BO31" s="29"/>
      <c r="BP31" s="28"/>
      <c r="BQ31" s="27"/>
      <c r="BR31" s="27"/>
      <c r="BS31" s="27"/>
      <c r="BT31" s="27"/>
      <c r="BU31" s="27"/>
      <c r="BV31" s="27"/>
      <c r="BW31" s="27"/>
      <c r="BX31" s="27"/>
      <c r="BY31" s="27"/>
      <c r="BZ31" s="27"/>
      <c r="CA31" s="27"/>
      <c r="CB31" s="28"/>
      <c r="CC31" s="29"/>
      <c r="CD31" s="27"/>
      <c r="CE31" s="27"/>
      <c r="CF31" s="27"/>
      <c r="CG31" s="27"/>
      <c r="CH31" s="27"/>
      <c r="CI31" s="27"/>
      <c r="CJ31" s="27"/>
      <c r="CK31" s="27"/>
      <c r="CL31" s="27"/>
      <c r="CM31" s="27"/>
      <c r="CN31" s="28"/>
      <c r="CO31" s="29"/>
      <c r="CP31" s="27"/>
      <c r="CQ31" s="27"/>
      <c r="CR31" s="27"/>
      <c r="CS31" s="27"/>
      <c r="CT31" s="27"/>
      <c r="CU31" s="27"/>
      <c r="CV31" s="27"/>
      <c r="CW31" s="27"/>
      <c r="CX31" s="27"/>
      <c r="CY31" s="29"/>
      <c r="CZ31" s="28"/>
      <c r="DA31" s="27"/>
      <c r="DB31" s="27"/>
      <c r="DC31" s="27"/>
      <c r="DD31" s="27"/>
      <c r="DE31" s="27"/>
      <c r="DF31" s="27"/>
      <c r="DG31" s="27"/>
      <c r="DH31" s="27"/>
      <c r="DI31" s="27"/>
      <c r="DJ31" s="27"/>
      <c r="DK31" s="27"/>
      <c r="DL31" s="27"/>
      <c r="DM31" s="29"/>
      <c r="DN31" s="28"/>
      <c r="DO31" s="27"/>
      <c r="DP31" s="27"/>
      <c r="DQ31" s="29"/>
      <c r="DR31" s="28"/>
    </row>
    <row r="32" spans="1:122" x14ac:dyDescent="0.25">
      <c r="A32" s="197"/>
      <c r="B32" s="68">
        <v>3</v>
      </c>
      <c r="C32" t="s">
        <v>100</v>
      </c>
      <c r="D32" s="55" t="s">
        <v>101</v>
      </c>
      <c r="E32" t="s">
        <v>104</v>
      </c>
      <c r="F32" t="s">
        <v>105</v>
      </c>
      <c r="G32">
        <v>0</v>
      </c>
      <c r="H32">
        <v>40</v>
      </c>
      <c r="I32" s="70">
        <v>130</v>
      </c>
      <c r="J32" s="58">
        <v>7.0930232558139537</v>
      </c>
      <c r="K32" s="80">
        <v>106991.28000000001</v>
      </c>
      <c r="L32">
        <v>16</v>
      </c>
      <c r="M32">
        <v>0</v>
      </c>
      <c r="N32">
        <v>0</v>
      </c>
      <c r="O32">
        <v>10</v>
      </c>
      <c r="P32">
        <v>16</v>
      </c>
      <c r="Q32">
        <v>40</v>
      </c>
      <c r="R32">
        <v>40</v>
      </c>
      <c r="S32">
        <v>8</v>
      </c>
      <c r="T32" t="s">
        <v>29</v>
      </c>
      <c r="U32">
        <v>0</v>
      </c>
      <c r="V32">
        <v>4</v>
      </c>
      <c r="W32">
        <v>6.5</v>
      </c>
      <c r="X32">
        <v>10</v>
      </c>
      <c r="Y32">
        <v>10</v>
      </c>
      <c r="Z32" s="135">
        <v>30.5</v>
      </c>
      <c r="AA32" s="135"/>
      <c r="AB32" s="7"/>
      <c r="AC32" s="7"/>
      <c r="AD32" s="7"/>
      <c r="AE32" s="7"/>
      <c r="AF32" s="142"/>
      <c r="AN32" s="20"/>
      <c r="AO32" s="20"/>
      <c r="AP32" s="35"/>
      <c r="AQ32" s="20"/>
      <c r="AR32" s="20"/>
      <c r="AS32" s="20"/>
      <c r="AT32" s="20"/>
      <c r="AU32" s="20"/>
      <c r="BE32" s="27"/>
      <c r="BF32" s="27"/>
      <c r="BG32" s="27"/>
      <c r="BH32" s="27"/>
      <c r="BI32" s="27"/>
      <c r="BJ32" s="27"/>
      <c r="BK32" s="27"/>
      <c r="BL32" s="27"/>
      <c r="BM32" s="27"/>
      <c r="BN32" s="27"/>
      <c r="BO32" s="29"/>
      <c r="BP32" s="28"/>
      <c r="BQ32" s="27"/>
      <c r="BR32" s="27"/>
      <c r="BS32" s="27"/>
      <c r="BT32" s="27"/>
      <c r="BU32" s="27"/>
      <c r="BV32" s="27"/>
      <c r="BW32" s="27"/>
      <c r="BX32" s="27"/>
      <c r="BY32" s="27"/>
      <c r="BZ32" s="27"/>
      <c r="CA32" s="29"/>
      <c r="CB32" s="28"/>
      <c r="CC32" s="27"/>
      <c r="CD32" s="27"/>
      <c r="CE32" s="27"/>
      <c r="CF32" s="27"/>
      <c r="CG32" s="27"/>
      <c r="CH32" s="27"/>
      <c r="CI32" s="27"/>
      <c r="CJ32" s="27"/>
      <c r="CK32" s="27"/>
      <c r="CL32" s="27"/>
      <c r="CM32" s="27"/>
      <c r="CN32" s="28"/>
      <c r="CO32" s="29"/>
      <c r="CP32" s="27"/>
      <c r="CQ32" s="27"/>
      <c r="CR32" s="27"/>
      <c r="CS32" s="27"/>
      <c r="CT32" s="27"/>
      <c r="CU32" s="27"/>
      <c r="CV32" s="27"/>
      <c r="CW32" s="27"/>
      <c r="CX32" s="27"/>
      <c r="CY32" s="29"/>
      <c r="CZ32" s="28"/>
      <c r="DA32" s="27"/>
      <c r="DB32" s="27"/>
      <c r="DC32" s="27"/>
      <c r="DD32" s="27"/>
      <c r="DE32" s="27"/>
      <c r="DF32" s="27"/>
      <c r="DG32" s="27"/>
      <c r="DH32" s="27"/>
      <c r="DI32" s="27"/>
      <c r="DJ32" s="27"/>
      <c r="DK32" s="27"/>
      <c r="DL32" s="27"/>
      <c r="DM32" s="29"/>
      <c r="DN32" s="28"/>
      <c r="DO32" s="27"/>
      <c r="DP32" s="27"/>
      <c r="DQ32" s="29"/>
      <c r="DR32" s="28"/>
    </row>
    <row r="33" spans="1:122" s="8" customFormat="1" ht="14.65" hidden="1" customHeight="1" x14ac:dyDescent="0.25">
      <c r="A33" s="197"/>
      <c r="B33" s="69" t="s">
        <v>77</v>
      </c>
      <c r="D33" s="64"/>
      <c r="I33" s="71"/>
      <c r="J33" s="59"/>
      <c r="K33" s="80"/>
      <c r="L33" s="8">
        <v>13073.28</v>
      </c>
      <c r="M33" s="8">
        <v>0</v>
      </c>
      <c r="N33" s="8">
        <v>0</v>
      </c>
      <c r="O33" s="8">
        <v>11761.199999999999</v>
      </c>
      <c r="P33" s="8">
        <v>13052.16</v>
      </c>
      <c r="Q33" s="8">
        <v>32630.400000000001</v>
      </c>
      <c r="R33" s="8">
        <v>28353.600000000002</v>
      </c>
      <c r="S33" s="8">
        <v>8120.64</v>
      </c>
      <c r="T33" s="8" t="s">
        <v>30</v>
      </c>
      <c r="Z33" s="136"/>
      <c r="AA33" s="136"/>
      <c r="AB33" s="139"/>
      <c r="AC33" s="139"/>
      <c r="AD33" s="139"/>
      <c r="AE33" s="139"/>
      <c r="AF33" s="143"/>
      <c r="AG33"/>
      <c r="AH33"/>
      <c r="AI33"/>
      <c r="AJ33"/>
      <c r="AK33"/>
      <c r="AL33"/>
      <c r="AM33"/>
      <c r="AN33"/>
      <c r="AO33" s="33"/>
      <c r="AP33"/>
      <c r="AQ33"/>
      <c r="AR33"/>
      <c r="AS33"/>
      <c r="AT33"/>
      <c r="AU33"/>
      <c r="AY33"/>
      <c r="AZ33"/>
      <c r="BA33"/>
      <c r="BB33" s="78"/>
      <c r="BE33" s="27"/>
      <c r="BF33" s="27"/>
      <c r="BG33" s="27"/>
      <c r="BH33" s="27"/>
      <c r="BI33" s="27"/>
      <c r="BJ33" s="27"/>
      <c r="BK33" s="27"/>
      <c r="BL33" s="27"/>
      <c r="BM33" s="27"/>
      <c r="BN33" s="27"/>
      <c r="BO33" s="29"/>
      <c r="BP33" s="28"/>
      <c r="BQ33" s="27"/>
      <c r="BR33" s="27"/>
      <c r="BS33" s="27"/>
      <c r="BT33" s="27"/>
      <c r="BU33" s="27"/>
      <c r="BV33" s="27"/>
      <c r="BW33" s="27"/>
      <c r="BX33" s="27"/>
      <c r="BY33" s="27"/>
      <c r="BZ33" s="27"/>
      <c r="CA33" s="29"/>
      <c r="CB33" s="28"/>
      <c r="CC33" s="27"/>
      <c r="CD33" s="27"/>
      <c r="CE33" s="27"/>
      <c r="CF33" s="27"/>
      <c r="CG33" s="27"/>
      <c r="CH33" s="27"/>
      <c r="CI33" s="27"/>
      <c r="CJ33" s="27"/>
      <c r="CK33" s="27"/>
      <c r="CL33" s="27"/>
      <c r="CM33" s="27"/>
      <c r="CN33" s="28"/>
      <c r="CO33" s="29"/>
      <c r="CP33" s="27"/>
      <c r="CQ33" s="27"/>
      <c r="CR33" s="27"/>
      <c r="CS33" s="27"/>
      <c r="CT33" s="27"/>
      <c r="CU33" s="27"/>
      <c r="CV33" s="27"/>
      <c r="CW33" s="27"/>
      <c r="CX33" s="27"/>
      <c r="CY33" s="29"/>
      <c r="CZ33" s="28"/>
      <c r="DA33" s="27"/>
      <c r="DB33" s="27"/>
      <c r="DC33" s="27"/>
      <c r="DD33" s="27"/>
      <c r="DE33" s="27"/>
      <c r="DF33" s="27"/>
      <c r="DG33" s="27"/>
      <c r="DH33" s="27"/>
      <c r="DI33" s="27"/>
      <c r="DJ33" s="27"/>
      <c r="DK33" s="27"/>
      <c r="DL33" s="27"/>
      <c r="DM33" s="29"/>
      <c r="DN33" s="28"/>
      <c r="DO33" s="27"/>
      <c r="DP33" s="27"/>
      <c r="DQ33" s="29"/>
      <c r="DR33" s="28"/>
    </row>
    <row r="34" spans="1:122" x14ac:dyDescent="0.25">
      <c r="A34" s="197"/>
      <c r="B34" s="68">
        <v>3</v>
      </c>
      <c r="C34" t="s">
        <v>100</v>
      </c>
      <c r="D34" s="55" t="s">
        <v>101</v>
      </c>
      <c r="E34" t="s">
        <v>106</v>
      </c>
      <c r="F34" t="s">
        <v>107</v>
      </c>
      <c r="G34">
        <v>0</v>
      </c>
      <c r="H34">
        <v>15</v>
      </c>
      <c r="I34" s="70">
        <v>48.75</v>
      </c>
      <c r="J34" s="58">
        <v>2.6598837209302326</v>
      </c>
      <c r="K34" s="80">
        <v>40121.729999999996</v>
      </c>
      <c r="L34">
        <v>6</v>
      </c>
      <c r="M34">
        <v>0</v>
      </c>
      <c r="N34">
        <v>0</v>
      </c>
      <c r="O34">
        <v>3.75</v>
      </c>
      <c r="P34">
        <v>6</v>
      </c>
      <c r="Q34">
        <v>15</v>
      </c>
      <c r="R34">
        <v>15</v>
      </c>
      <c r="S34">
        <v>3</v>
      </c>
      <c r="T34" t="s">
        <v>29</v>
      </c>
      <c r="U34">
        <v>0</v>
      </c>
      <c r="V34">
        <v>1.5</v>
      </c>
      <c r="W34">
        <v>2.4375</v>
      </c>
      <c r="X34">
        <v>3.75</v>
      </c>
      <c r="Y34">
        <v>3.75</v>
      </c>
      <c r="Z34" s="135">
        <v>11.4375</v>
      </c>
      <c r="AA34" s="135"/>
      <c r="AB34" s="7"/>
      <c r="AC34" s="7"/>
      <c r="AD34" s="7"/>
      <c r="AE34" s="7"/>
      <c r="AF34" s="142"/>
      <c r="AP34" s="20"/>
      <c r="AQ34" s="20"/>
      <c r="AR34" s="35"/>
      <c r="AT34" s="23"/>
      <c r="AU34" s="23"/>
      <c r="BE34" s="27"/>
      <c r="BF34" s="27"/>
      <c r="BG34" s="27"/>
      <c r="BH34" s="27"/>
      <c r="BI34" s="27"/>
      <c r="BJ34" s="27"/>
      <c r="BK34" s="27"/>
      <c r="BL34" s="27"/>
      <c r="BM34" s="27"/>
      <c r="BN34" s="27"/>
      <c r="BO34" s="29"/>
      <c r="BP34" s="28"/>
      <c r="BQ34" s="27"/>
      <c r="BR34" s="27"/>
      <c r="BS34" s="27"/>
      <c r="BT34" s="27"/>
      <c r="BU34" s="27"/>
      <c r="BV34" s="27"/>
      <c r="BW34" s="27"/>
      <c r="BX34" s="27"/>
      <c r="BY34" s="27"/>
      <c r="BZ34" s="27"/>
      <c r="CA34" s="29"/>
      <c r="CB34" s="28"/>
      <c r="CC34" s="27"/>
      <c r="CD34" s="27"/>
      <c r="CE34" s="27"/>
      <c r="CF34" s="27"/>
      <c r="CG34" s="27"/>
      <c r="CH34" s="27"/>
      <c r="CI34" s="27"/>
      <c r="CJ34" s="27"/>
      <c r="CK34" s="27"/>
      <c r="CL34" s="27"/>
      <c r="CM34" s="27"/>
      <c r="CN34" s="28"/>
      <c r="CO34" s="29"/>
      <c r="CP34" s="27"/>
      <c r="CQ34" s="27"/>
      <c r="CR34" s="27"/>
      <c r="CS34" s="27"/>
      <c r="CT34" s="27"/>
      <c r="CU34" s="27"/>
      <c r="CV34" s="27"/>
      <c r="CW34" s="27"/>
      <c r="CX34" s="27"/>
      <c r="CY34" s="29"/>
      <c r="CZ34" s="28"/>
      <c r="DA34" s="27"/>
      <c r="DB34" s="27"/>
      <c r="DC34" s="27"/>
      <c r="DD34" s="27"/>
      <c r="DE34" s="27"/>
      <c r="DF34" s="27"/>
      <c r="DG34" s="27"/>
      <c r="DH34" s="27"/>
      <c r="DI34" s="27"/>
      <c r="DJ34" s="27"/>
      <c r="DK34" s="27"/>
      <c r="DL34" s="27"/>
      <c r="DM34" s="29"/>
      <c r="DN34" s="28"/>
      <c r="DO34" s="27"/>
      <c r="DP34" s="27"/>
      <c r="DQ34" s="29"/>
      <c r="DR34" s="28"/>
    </row>
    <row r="35" spans="1:122" s="8" customFormat="1" ht="14.65" hidden="1" customHeight="1" x14ac:dyDescent="0.25">
      <c r="A35" s="197"/>
      <c r="B35" s="69" t="s">
        <v>77</v>
      </c>
      <c r="D35" s="64"/>
      <c r="I35" s="71"/>
      <c r="J35" s="59"/>
      <c r="K35" s="80"/>
      <c r="L35" s="8">
        <v>4902.4800000000005</v>
      </c>
      <c r="M35" s="8">
        <v>0</v>
      </c>
      <c r="N35" s="8">
        <v>0</v>
      </c>
      <c r="O35" s="8">
        <v>4410.45</v>
      </c>
      <c r="P35" s="8">
        <v>4894.5599999999995</v>
      </c>
      <c r="Q35" s="8">
        <v>12236.4</v>
      </c>
      <c r="R35" s="8">
        <v>10632.6</v>
      </c>
      <c r="S35" s="8">
        <v>3045.2400000000002</v>
      </c>
      <c r="T35" s="8" t="s">
        <v>30</v>
      </c>
      <c r="Z35" s="136"/>
      <c r="AA35" s="136"/>
      <c r="AB35" s="139"/>
      <c r="AC35" s="139"/>
      <c r="AD35" s="139"/>
      <c r="AE35" s="139"/>
      <c r="AF35" s="143"/>
      <c r="AG35"/>
      <c r="AH35"/>
      <c r="AI35"/>
      <c r="AJ35"/>
      <c r="AK35"/>
      <c r="AL35"/>
      <c r="AM35"/>
      <c r="AN35"/>
      <c r="AO35" s="33"/>
      <c r="AP35"/>
      <c r="AQ35"/>
      <c r="AR35"/>
      <c r="AS35" s="75"/>
      <c r="AT35" s="75"/>
      <c r="AU35" s="75"/>
      <c r="AV35" s="75"/>
      <c r="AW35" s="55"/>
      <c r="AX35" s="75"/>
      <c r="AY35" s="55"/>
      <c r="AZ35" s="55"/>
      <c r="BA35" s="55"/>
      <c r="BE35" s="27"/>
      <c r="BF35" s="27"/>
      <c r="BG35" s="27"/>
      <c r="BH35" s="27"/>
      <c r="BI35" s="27"/>
      <c r="BJ35" s="27"/>
      <c r="BK35" s="27"/>
      <c r="BL35" s="27"/>
      <c r="BM35" s="27"/>
      <c r="BN35" s="27"/>
      <c r="BO35" s="29"/>
      <c r="BP35" s="28"/>
      <c r="BQ35" s="27"/>
      <c r="BR35" s="27"/>
      <c r="BS35" s="27"/>
      <c r="BT35" s="27"/>
      <c r="BU35" s="27"/>
      <c r="BV35" s="27"/>
      <c r="BW35" s="27"/>
      <c r="BX35" s="27"/>
      <c r="BY35" s="27"/>
      <c r="BZ35" s="27"/>
      <c r="CA35" s="29"/>
      <c r="CB35" s="28"/>
      <c r="CC35" s="27"/>
      <c r="CD35" s="27"/>
      <c r="CE35" s="27"/>
      <c r="CF35" s="27"/>
      <c r="CG35" s="27"/>
      <c r="CH35" s="27"/>
      <c r="CI35" s="27"/>
      <c r="CJ35" s="27"/>
      <c r="CK35" s="27"/>
      <c r="CL35" s="27"/>
      <c r="CM35" s="27"/>
      <c r="CN35" s="28"/>
      <c r="CO35" s="29"/>
      <c r="CP35" s="27"/>
      <c r="CQ35" s="27"/>
      <c r="CR35" s="27"/>
      <c r="CS35" s="27"/>
      <c r="CT35" s="27"/>
      <c r="CU35" s="27"/>
      <c r="CV35" s="27"/>
      <c r="CW35" s="27"/>
      <c r="CX35" s="27"/>
      <c r="CY35" s="29"/>
      <c r="CZ35" s="28"/>
      <c r="DA35" s="27"/>
      <c r="DB35" s="27"/>
      <c r="DC35" s="27"/>
      <c r="DD35" s="27"/>
      <c r="DE35" s="27"/>
      <c r="DF35" s="27"/>
      <c r="DG35" s="27"/>
      <c r="DH35" s="27"/>
      <c r="DI35" s="27"/>
      <c r="DJ35" s="27"/>
      <c r="DK35" s="27"/>
      <c r="DL35" s="27"/>
      <c r="DM35" s="29"/>
      <c r="DN35" s="28"/>
      <c r="DO35" s="27"/>
      <c r="DP35" s="27"/>
      <c r="DQ35" s="29"/>
      <c r="DR35" s="28"/>
    </row>
    <row r="36" spans="1:122" x14ac:dyDescent="0.25">
      <c r="A36" s="197"/>
      <c r="B36" s="68">
        <v>3</v>
      </c>
      <c r="C36" t="s">
        <v>108</v>
      </c>
      <c r="D36" s="55" t="s">
        <v>109</v>
      </c>
      <c r="E36" t="s">
        <v>195</v>
      </c>
      <c r="F36" t="s">
        <v>196</v>
      </c>
      <c r="G36">
        <v>40</v>
      </c>
      <c r="H36">
        <v>20</v>
      </c>
      <c r="I36" s="70">
        <v>231</v>
      </c>
      <c r="J36" s="58">
        <v>12.732558139534884</v>
      </c>
      <c r="K36" s="80">
        <v>193071.72</v>
      </c>
      <c r="L36">
        <v>24</v>
      </c>
      <c r="M36">
        <v>20</v>
      </c>
      <c r="N36">
        <v>16</v>
      </c>
      <c r="O36">
        <v>15</v>
      </c>
      <c r="P36">
        <v>24</v>
      </c>
      <c r="Q36">
        <v>60</v>
      </c>
      <c r="R36">
        <v>60</v>
      </c>
      <c r="S36">
        <v>12</v>
      </c>
      <c r="T36" t="s">
        <v>29</v>
      </c>
      <c r="U36">
        <v>5</v>
      </c>
      <c r="V36">
        <v>10</v>
      </c>
      <c r="W36">
        <v>9.75</v>
      </c>
      <c r="X36">
        <v>15</v>
      </c>
      <c r="Y36">
        <v>15</v>
      </c>
      <c r="Z36" s="135">
        <v>54.75</v>
      </c>
      <c r="AA36" s="135"/>
      <c r="AB36" s="7"/>
      <c r="AC36" s="7"/>
      <c r="AD36" s="7"/>
      <c r="AE36" s="7"/>
      <c r="AF36" s="142"/>
      <c r="AS36" s="20"/>
      <c r="AT36" s="20"/>
      <c r="AU36" s="20"/>
      <c r="AV36" s="20"/>
      <c r="AW36" s="20"/>
      <c r="AX36" s="20"/>
      <c r="AY36" s="20"/>
      <c r="AZ36" s="20"/>
      <c r="BA36" s="20"/>
      <c r="BB36" s="20"/>
      <c r="BC36" s="20"/>
      <c r="BD36" s="20"/>
      <c r="BE36" s="27"/>
      <c r="BF36" s="27"/>
      <c r="BG36" s="27"/>
      <c r="BH36" s="27"/>
      <c r="BI36" s="27"/>
      <c r="BJ36" s="27"/>
      <c r="BK36" s="27"/>
      <c r="BL36" s="27"/>
      <c r="BM36" s="27"/>
      <c r="BN36" s="27"/>
      <c r="BO36" s="29"/>
      <c r="BP36" s="27"/>
      <c r="BQ36" s="27"/>
      <c r="BR36" s="27"/>
      <c r="BS36" s="27"/>
      <c r="BT36" s="27"/>
      <c r="BU36" s="27"/>
      <c r="BV36" s="27"/>
      <c r="BW36" s="27"/>
      <c r="BX36" s="27"/>
      <c r="BY36" s="27"/>
      <c r="BZ36" s="27"/>
      <c r="CA36" s="29"/>
      <c r="CB36" s="28"/>
      <c r="CC36" s="27"/>
      <c r="CD36" s="27"/>
      <c r="CE36" s="27"/>
      <c r="CF36" s="27"/>
      <c r="CG36" s="27"/>
      <c r="CH36" s="27"/>
      <c r="CI36" s="27"/>
      <c r="CJ36" s="27"/>
      <c r="CK36" s="27"/>
      <c r="CL36" s="27"/>
      <c r="CM36" s="27"/>
      <c r="CN36" s="27"/>
      <c r="CO36" s="27"/>
      <c r="CP36" s="27"/>
      <c r="CQ36" s="27"/>
      <c r="CR36" s="27"/>
      <c r="CS36" s="27"/>
      <c r="CT36" s="27"/>
      <c r="CU36" s="27"/>
      <c r="CV36" s="27"/>
      <c r="CW36" s="27"/>
      <c r="CX36" s="27"/>
      <c r="CY36" s="29"/>
      <c r="CZ36" s="28"/>
      <c r="DA36" s="27"/>
      <c r="DB36" s="27"/>
      <c r="DC36" s="27"/>
      <c r="DD36" s="27"/>
      <c r="DE36" s="27"/>
      <c r="DF36" s="27"/>
      <c r="DG36" s="27"/>
      <c r="DH36" s="27"/>
      <c r="DI36" s="27"/>
      <c r="DJ36" s="27"/>
      <c r="DK36" s="27"/>
      <c r="DL36" s="27"/>
      <c r="DM36" s="29"/>
      <c r="DN36" s="28"/>
      <c r="DO36" s="27"/>
      <c r="DP36" s="27"/>
      <c r="DQ36" s="29"/>
      <c r="DR36" s="28"/>
    </row>
    <row r="37" spans="1:122" s="8" customFormat="1" ht="14.65" hidden="1" customHeight="1" x14ac:dyDescent="0.25">
      <c r="A37" s="197"/>
      <c r="B37" s="69" t="s">
        <v>77</v>
      </c>
      <c r="D37" s="64"/>
      <c r="I37" s="71"/>
      <c r="J37" s="59"/>
      <c r="K37" s="80"/>
      <c r="L37" s="8">
        <v>19609.920000000002</v>
      </c>
      <c r="M37" s="8">
        <v>19596</v>
      </c>
      <c r="N37" s="8">
        <v>12988.8</v>
      </c>
      <c r="O37" s="8">
        <v>17641.8</v>
      </c>
      <c r="P37" s="8">
        <v>19578.239999999998</v>
      </c>
      <c r="Q37" s="8">
        <v>48945.599999999999</v>
      </c>
      <c r="R37" s="8">
        <v>42530.400000000001</v>
      </c>
      <c r="S37" s="8">
        <v>12180.960000000001</v>
      </c>
      <c r="T37" s="8" t="s">
        <v>30</v>
      </c>
      <c r="Z37" s="136"/>
      <c r="AA37" s="136"/>
      <c r="AB37" s="139"/>
      <c r="AC37" s="139"/>
      <c r="AD37" s="139"/>
      <c r="AE37" s="139"/>
      <c r="AF37" s="143"/>
      <c r="AG37"/>
      <c r="AH37"/>
      <c r="AI37"/>
      <c r="AJ37"/>
      <c r="AK37"/>
      <c r="AL37"/>
      <c r="AM37"/>
      <c r="AN37"/>
      <c r="AO37"/>
      <c r="AS37" s="19"/>
      <c r="AT37"/>
      <c r="AU37"/>
      <c r="AV37"/>
      <c r="AW37"/>
      <c r="AX37"/>
      <c r="AY37"/>
      <c r="AZ37"/>
      <c r="BA37"/>
      <c r="BB37"/>
      <c r="BC37"/>
      <c r="BD37" s="33"/>
      <c r="BE37" s="27"/>
      <c r="BF37" s="27"/>
      <c r="BG37" s="27"/>
      <c r="BH37" s="27"/>
      <c r="BI37" s="27"/>
      <c r="BJ37" s="27"/>
      <c r="BK37" s="27"/>
      <c r="BL37" s="27"/>
      <c r="BM37" s="27"/>
      <c r="BN37" s="27"/>
      <c r="BO37" s="29"/>
      <c r="BP37" s="27"/>
      <c r="BQ37" s="27"/>
      <c r="BR37" s="27"/>
      <c r="BS37" s="27"/>
      <c r="BT37" s="27"/>
      <c r="BU37" s="27"/>
      <c r="BV37" s="27"/>
      <c r="BW37" s="27"/>
      <c r="BX37" s="27"/>
      <c r="BY37" s="27"/>
      <c r="BZ37" s="27"/>
      <c r="CA37" s="29"/>
      <c r="CB37" s="28"/>
      <c r="CC37" s="27"/>
      <c r="CD37" s="27"/>
      <c r="CE37" s="27"/>
      <c r="CF37" s="27"/>
      <c r="CG37" s="27"/>
      <c r="CH37" s="27"/>
      <c r="CI37" s="27"/>
      <c r="CJ37" s="27"/>
      <c r="CK37" s="27"/>
      <c r="CL37" s="27"/>
      <c r="CM37" s="27"/>
      <c r="CN37" s="27"/>
      <c r="CO37" s="27"/>
      <c r="CP37" s="27"/>
      <c r="CQ37" s="27"/>
      <c r="CR37" s="27"/>
      <c r="CS37" s="27"/>
      <c r="CT37" s="27"/>
      <c r="CU37" s="27"/>
      <c r="CV37" s="27"/>
      <c r="CW37" s="27"/>
      <c r="CX37" s="27"/>
      <c r="CY37" s="29"/>
      <c r="CZ37" s="28"/>
      <c r="DA37" s="27"/>
      <c r="DB37" s="27"/>
      <c r="DC37" s="27"/>
      <c r="DD37" s="27"/>
      <c r="DE37" s="27"/>
      <c r="DF37" s="27"/>
      <c r="DG37" s="27"/>
      <c r="DH37" s="27"/>
      <c r="DI37" s="27"/>
      <c r="DJ37" s="27"/>
      <c r="DK37" s="27"/>
      <c r="DL37" s="27"/>
      <c r="DM37" s="29"/>
      <c r="DN37" s="28"/>
      <c r="DO37" s="27"/>
      <c r="DP37" s="27"/>
      <c r="DQ37" s="29"/>
      <c r="DR37" s="28"/>
    </row>
    <row r="38" spans="1:122" x14ac:dyDescent="0.25">
      <c r="A38" s="197"/>
      <c r="B38" s="68">
        <v>3</v>
      </c>
      <c r="C38" t="s">
        <v>108</v>
      </c>
      <c r="D38" s="55" t="s">
        <v>109</v>
      </c>
      <c r="E38" t="s">
        <v>197</v>
      </c>
      <c r="F38" t="s">
        <v>113</v>
      </c>
      <c r="G38">
        <v>5</v>
      </c>
      <c r="H38">
        <v>15</v>
      </c>
      <c r="I38" s="70">
        <v>69.5</v>
      </c>
      <c r="J38" s="58">
        <v>3.808139534883721</v>
      </c>
      <c r="K38" s="80">
        <v>57568.74</v>
      </c>
      <c r="L38">
        <v>8</v>
      </c>
      <c r="M38">
        <v>2.5</v>
      </c>
      <c r="N38">
        <v>2</v>
      </c>
      <c r="O38">
        <v>5</v>
      </c>
      <c r="P38">
        <v>8</v>
      </c>
      <c r="Q38">
        <v>20</v>
      </c>
      <c r="R38">
        <v>20</v>
      </c>
      <c r="S38">
        <v>4</v>
      </c>
      <c r="T38" t="s">
        <v>29</v>
      </c>
      <c r="U38">
        <v>0.625</v>
      </c>
      <c r="V38">
        <v>2.5</v>
      </c>
      <c r="W38">
        <v>3.25</v>
      </c>
      <c r="X38">
        <v>5</v>
      </c>
      <c r="Y38">
        <v>5</v>
      </c>
      <c r="Z38" s="135">
        <v>16.375</v>
      </c>
      <c r="AA38" s="135"/>
      <c r="AB38" s="7"/>
      <c r="AC38" s="7"/>
      <c r="AD38" s="7"/>
      <c r="AE38" s="7"/>
      <c r="AF38" s="142"/>
      <c r="AS38" s="20"/>
      <c r="AT38" s="20"/>
      <c r="AU38" s="20"/>
      <c r="AV38" s="20"/>
      <c r="BD38" s="33"/>
      <c r="BO38" s="29"/>
      <c r="BP38" s="27"/>
      <c r="BQ38" s="27"/>
      <c r="BR38" s="27"/>
      <c r="BS38" s="27"/>
      <c r="BT38" s="27"/>
      <c r="BU38" s="27"/>
      <c r="BV38" s="27"/>
      <c r="BW38" s="27"/>
      <c r="BX38" s="27"/>
      <c r="BY38" s="27"/>
      <c r="BZ38" s="27"/>
      <c r="CA38" s="29"/>
      <c r="CB38" s="28"/>
      <c r="CC38" s="27"/>
      <c r="CD38" s="27"/>
      <c r="CE38" s="27"/>
      <c r="CF38" s="27"/>
      <c r="CG38" s="27"/>
      <c r="CH38" s="27"/>
      <c r="CI38" s="27"/>
      <c r="CJ38" s="27"/>
      <c r="CK38" s="27"/>
      <c r="CL38" s="27"/>
      <c r="CM38" s="27"/>
      <c r="CN38" s="27"/>
      <c r="CO38" s="27"/>
      <c r="CP38" s="27"/>
      <c r="CQ38" s="27"/>
      <c r="CR38" s="27"/>
      <c r="CS38" s="27"/>
      <c r="CT38" s="27"/>
      <c r="CU38" s="27"/>
      <c r="CV38" s="27"/>
      <c r="CW38" s="27"/>
      <c r="CX38" s="27"/>
      <c r="CY38" s="29"/>
      <c r="CZ38" s="28"/>
      <c r="DA38" s="27"/>
      <c r="DB38" s="27"/>
      <c r="DC38" s="27"/>
      <c r="DD38" s="27"/>
      <c r="DE38" s="27"/>
      <c r="DF38" s="27"/>
      <c r="DG38" s="27"/>
      <c r="DH38" s="27"/>
      <c r="DI38" s="27"/>
      <c r="DJ38" s="27"/>
      <c r="DK38" s="27"/>
      <c r="DL38" s="27"/>
      <c r="DM38" s="29"/>
      <c r="DN38" s="28"/>
      <c r="DO38" s="27"/>
      <c r="DP38" s="27"/>
      <c r="DQ38" s="29"/>
      <c r="DR38" s="28"/>
    </row>
    <row r="39" spans="1:122" s="8" customFormat="1" ht="14.65" hidden="1" customHeight="1" x14ac:dyDescent="0.25">
      <c r="A39" s="197"/>
      <c r="B39" s="69" t="s">
        <v>77</v>
      </c>
      <c r="D39" s="64"/>
      <c r="I39" s="71"/>
      <c r="J39" s="59"/>
      <c r="K39" s="80"/>
      <c r="L39" s="8">
        <v>6536.64</v>
      </c>
      <c r="M39" s="8">
        <v>2449.5</v>
      </c>
      <c r="N39" s="8">
        <v>1623.6</v>
      </c>
      <c r="O39" s="8">
        <v>5880.5999999999995</v>
      </c>
      <c r="P39" s="8">
        <v>6526.08</v>
      </c>
      <c r="Q39" s="8">
        <v>16315.2</v>
      </c>
      <c r="R39" s="8">
        <v>14176.800000000001</v>
      </c>
      <c r="S39" s="8">
        <v>4060.32</v>
      </c>
      <c r="T39" s="8" t="s">
        <v>30</v>
      </c>
      <c r="Z39" s="136"/>
      <c r="AA39" s="136"/>
      <c r="AB39" s="139"/>
      <c r="AC39" s="139"/>
      <c r="AD39" s="139"/>
      <c r="AE39" s="139"/>
      <c r="AF39" s="143"/>
      <c r="AG39" t="e">
        <f>B39/4</f>
        <v>#VALUE!</v>
      </c>
      <c r="AH39" t="e">
        <f>AG39/4.3</f>
        <v>#VALUE!</v>
      </c>
      <c r="AI39"/>
      <c r="AJ39"/>
      <c r="AK39"/>
      <c r="AL39"/>
      <c r="AM39" t="e">
        <f>#REF!*6</f>
        <v>#REF!</v>
      </c>
      <c r="AN39" t="e">
        <f>#REF!*12</f>
        <v>#REF!</v>
      </c>
      <c r="AO39"/>
      <c r="AP39"/>
      <c r="AQ39"/>
      <c r="AR39" s="33"/>
      <c r="AS39" s="19"/>
      <c r="AT39"/>
      <c r="AU39"/>
      <c r="AV39"/>
      <c r="AW39"/>
      <c r="AX39"/>
      <c r="AY39"/>
      <c r="AZ39"/>
      <c r="BA39"/>
      <c r="BB39"/>
      <c r="BC39"/>
      <c r="BD39" s="33"/>
      <c r="BE39"/>
      <c r="BF39"/>
      <c r="BG39"/>
      <c r="BH39"/>
      <c r="BI39"/>
      <c r="BJ39"/>
      <c r="BK39"/>
      <c r="BL39"/>
      <c r="BM39"/>
      <c r="BN39"/>
      <c r="BO39" s="29"/>
      <c r="BP39" s="27"/>
      <c r="BQ39" s="27"/>
      <c r="BR39" s="27"/>
      <c r="BS39" s="27"/>
      <c r="BT39" s="27"/>
      <c r="BU39" s="27"/>
      <c r="BV39" s="27"/>
      <c r="BW39" s="27"/>
      <c r="BX39" s="27"/>
      <c r="BY39" s="27"/>
      <c r="BZ39" s="27"/>
      <c r="CA39" s="29"/>
      <c r="CB39" s="28"/>
      <c r="CC39" s="27"/>
      <c r="CD39" s="27"/>
      <c r="CE39" s="27"/>
      <c r="CF39" s="27"/>
      <c r="CG39" s="27"/>
      <c r="CH39" s="27"/>
      <c r="CI39" s="27"/>
      <c r="CJ39" s="27"/>
      <c r="CK39" s="27"/>
      <c r="CL39" s="27"/>
      <c r="CM39" s="27"/>
      <c r="CN39" s="27"/>
      <c r="CO39" s="27"/>
      <c r="CP39" s="27"/>
      <c r="CQ39" s="27"/>
      <c r="CR39" s="27"/>
      <c r="CS39" s="27"/>
      <c r="CT39" s="27"/>
      <c r="CU39" s="27"/>
      <c r="CV39" s="27"/>
      <c r="CW39" s="27"/>
      <c r="CX39" s="27"/>
      <c r="CY39" s="29"/>
      <c r="CZ39" s="28"/>
      <c r="DA39" s="27"/>
      <c r="DB39" s="27"/>
      <c r="DC39" s="27"/>
      <c r="DD39" s="27"/>
      <c r="DE39" s="27"/>
      <c r="DF39" s="27"/>
      <c r="DG39" s="27"/>
      <c r="DH39" s="27"/>
      <c r="DI39" s="27"/>
      <c r="DJ39" s="27"/>
      <c r="DK39" s="27"/>
      <c r="DL39" s="27"/>
      <c r="DM39" s="29"/>
      <c r="DN39" s="28"/>
      <c r="DO39" s="27"/>
      <c r="DP39" s="27"/>
      <c r="DQ39" s="29"/>
      <c r="DR39" s="28"/>
    </row>
    <row r="40" spans="1:122" hidden="1" x14ac:dyDescent="0.25">
      <c r="A40" s="197"/>
      <c r="B40" s="68">
        <v>3</v>
      </c>
      <c r="C40" t="s">
        <v>108</v>
      </c>
      <c r="D40" s="55" t="s">
        <v>109</v>
      </c>
      <c r="E40" t="s">
        <v>198</v>
      </c>
      <c r="F40" t="s">
        <v>199</v>
      </c>
      <c r="G40">
        <v>0</v>
      </c>
      <c r="H40">
        <v>0</v>
      </c>
      <c r="I40" s="70">
        <v>0</v>
      </c>
      <c r="J40" s="58">
        <v>0</v>
      </c>
      <c r="K40" s="80">
        <v>0</v>
      </c>
      <c r="L40">
        <v>0</v>
      </c>
      <c r="M40">
        <v>0</v>
      </c>
      <c r="N40">
        <v>0</v>
      </c>
      <c r="O40">
        <v>0</v>
      </c>
      <c r="P40">
        <v>0</v>
      </c>
      <c r="Q40">
        <v>0</v>
      </c>
      <c r="R40">
        <v>0</v>
      </c>
      <c r="S40">
        <v>0</v>
      </c>
      <c r="T40" t="s">
        <v>29</v>
      </c>
      <c r="U40">
        <v>0</v>
      </c>
      <c r="V40">
        <v>0</v>
      </c>
      <c r="W40">
        <v>0</v>
      </c>
      <c r="X40">
        <v>0</v>
      </c>
      <c r="Y40">
        <v>0</v>
      </c>
      <c r="Z40" s="135">
        <v>0</v>
      </c>
      <c r="AA40" s="135"/>
      <c r="AB40" s="7"/>
      <c r="AC40" s="7"/>
      <c r="AD40" s="7"/>
      <c r="AE40" s="7"/>
      <c r="AF40" s="142"/>
      <c r="AR40" s="33"/>
      <c r="AS40" s="19"/>
      <c r="BD40" s="33"/>
      <c r="BO40" s="29"/>
      <c r="BP40" s="27"/>
      <c r="BQ40" s="27"/>
      <c r="BR40" s="27"/>
      <c r="BS40" s="27"/>
      <c r="BT40" s="27"/>
      <c r="BU40" s="27"/>
      <c r="BV40" s="27"/>
      <c r="BW40" s="27"/>
      <c r="BX40" s="27"/>
      <c r="BY40" s="27"/>
      <c r="BZ40" s="27"/>
      <c r="CA40" s="29"/>
      <c r="CB40" s="28"/>
      <c r="CC40" s="27"/>
      <c r="CD40" s="27"/>
      <c r="CE40" s="27"/>
      <c r="CF40" s="27"/>
      <c r="CG40" s="27"/>
      <c r="CH40" s="27"/>
      <c r="CI40" s="27"/>
      <c r="CJ40" s="27"/>
      <c r="CK40" s="27"/>
      <c r="CL40" s="27"/>
      <c r="CM40" s="27"/>
      <c r="CN40" s="27"/>
      <c r="CO40" s="27"/>
      <c r="CP40" s="27"/>
      <c r="CQ40" s="27"/>
      <c r="CR40" s="27"/>
      <c r="CS40" s="27"/>
      <c r="CT40" s="27"/>
      <c r="CU40" s="27"/>
      <c r="CV40" s="27"/>
      <c r="CW40" s="27"/>
      <c r="CX40" s="27"/>
      <c r="CY40" s="29"/>
      <c r="CZ40" s="28"/>
      <c r="DA40" s="27"/>
      <c r="DB40" s="27"/>
      <c r="DC40" s="27"/>
      <c r="DD40" s="27"/>
      <c r="DE40" s="27"/>
      <c r="DF40" s="27"/>
      <c r="DG40" s="27"/>
      <c r="DH40" s="27"/>
      <c r="DI40" s="27"/>
      <c r="DJ40" s="27"/>
      <c r="DK40" s="27"/>
      <c r="DL40" s="27"/>
      <c r="DM40" s="29"/>
      <c r="DN40" s="28"/>
      <c r="DO40" s="27"/>
      <c r="DP40" s="27"/>
      <c r="DQ40" s="29"/>
      <c r="DR40" s="28"/>
    </row>
    <row r="41" spans="1:122" x14ac:dyDescent="0.25">
      <c r="A41" s="197"/>
      <c r="B41" s="68">
        <v>3</v>
      </c>
      <c r="C41" t="s">
        <v>138</v>
      </c>
      <c r="D41" s="55" t="s">
        <v>200</v>
      </c>
      <c r="E41" t="s">
        <v>140</v>
      </c>
      <c r="G41">
        <v>5</v>
      </c>
      <c r="H41">
        <v>5</v>
      </c>
      <c r="I41" s="70">
        <v>37</v>
      </c>
      <c r="J41" s="58">
        <v>2.0348837209302326</v>
      </c>
      <c r="K41" s="80">
        <v>30820.920000000002</v>
      </c>
      <c r="L41">
        <v>4</v>
      </c>
      <c r="M41">
        <v>2.5</v>
      </c>
      <c r="N41">
        <v>2</v>
      </c>
      <c r="O41">
        <v>2.5</v>
      </c>
      <c r="P41">
        <v>4</v>
      </c>
      <c r="Q41">
        <v>10</v>
      </c>
      <c r="R41">
        <v>10</v>
      </c>
      <c r="S41">
        <v>2</v>
      </c>
      <c r="T41" t="s">
        <v>29</v>
      </c>
      <c r="U41">
        <v>0.625</v>
      </c>
      <c r="V41">
        <v>1.5</v>
      </c>
      <c r="W41">
        <v>1.625</v>
      </c>
      <c r="X41">
        <v>2.5</v>
      </c>
      <c r="Y41">
        <v>2.5</v>
      </c>
      <c r="Z41" s="135">
        <v>8.75</v>
      </c>
      <c r="AA41" s="135"/>
      <c r="AB41" s="7"/>
      <c r="AC41" s="7"/>
      <c r="AD41" s="7"/>
      <c r="AE41" s="7"/>
      <c r="AF41" s="142"/>
      <c r="AR41" s="33"/>
      <c r="AS41" s="19"/>
      <c r="AV41" s="40"/>
      <c r="AW41" s="40"/>
      <c r="BD41" s="33"/>
      <c r="BO41" s="29"/>
      <c r="BP41" s="27"/>
      <c r="BQ41" s="27"/>
      <c r="BR41" s="27"/>
      <c r="BS41" s="27"/>
      <c r="BT41" s="27"/>
      <c r="BU41" s="27"/>
      <c r="BV41" s="27"/>
      <c r="BW41" s="27"/>
      <c r="BX41" s="27"/>
      <c r="BY41" s="27"/>
      <c r="BZ41" s="27"/>
      <c r="CA41" s="29"/>
      <c r="CB41" s="28"/>
      <c r="CC41" s="27"/>
      <c r="CD41" s="27"/>
      <c r="CE41" s="27"/>
      <c r="CF41" s="27"/>
      <c r="CG41" s="27"/>
      <c r="CH41" s="27"/>
      <c r="CI41" s="27"/>
      <c r="CJ41" s="27"/>
      <c r="CK41" s="27"/>
      <c r="CL41" s="27"/>
      <c r="CM41" s="27"/>
      <c r="CN41" s="27"/>
      <c r="CO41" s="27"/>
      <c r="CP41" s="27"/>
      <c r="CQ41" s="27"/>
      <c r="CR41" s="27"/>
      <c r="CS41" s="27"/>
      <c r="CT41" s="27"/>
      <c r="CU41" s="27"/>
      <c r="CV41" s="27"/>
      <c r="CW41" s="27"/>
      <c r="CX41" s="27"/>
      <c r="CY41" s="29"/>
      <c r="CZ41" s="28"/>
      <c r="DA41" s="27"/>
      <c r="DB41" s="27"/>
      <c r="DC41" s="27"/>
      <c r="DD41" s="27"/>
      <c r="DE41" s="27"/>
      <c r="DF41" s="27"/>
      <c r="DG41" s="27"/>
      <c r="DH41" s="27"/>
      <c r="DI41" s="27"/>
      <c r="DJ41" s="27"/>
      <c r="DK41" s="27"/>
      <c r="DL41" s="27"/>
      <c r="DM41" s="29"/>
      <c r="DN41" s="28"/>
      <c r="DO41" s="27"/>
      <c r="DP41" s="27"/>
      <c r="DQ41" s="29"/>
      <c r="DR41" s="28"/>
    </row>
    <row r="42" spans="1:122" x14ac:dyDescent="0.25">
      <c r="A42" s="197"/>
      <c r="B42" s="68" t="s">
        <v>161</v>
      </c>
      <c r="C42" t="s">
        <v>144</v>
      </c>
      <c r="D42" s="55" t="s">
        <v>201</v>
      </c>
      <c r="E42" t="s">
        <v>146</v>
      </c>
      <c r="G42">
        <v>5</v>
      </c>
      <c r="H42">
        <v>10</v>
      </c>
      <c r="I42" s="70">
        <v>53.25</v>
      </c>
      <c r="J42" s="58">
        <v>2.9215116279069768</v>
      </c>
      <c r="K42" s="80">
        <v>44194.829999999994</v>
      </c>
      <c r="L42">
        <v>6</v>
      </c>
      <c r="M42">
        <v>2.5</v>
      </c>
      <c r="N42">
        <v>2</v>
      </c>
      <c r="O42">
        <v>3.75</v>
      </c>
      <c r="P42">
        <v>6</v>
      </c>
      <c r="Q42">
        <v>15</v>
      </c>
      <c r="R42">
        <v>15</v>
      </c>
      <c r="S42">
        <v>3</v>
      </c>
      <c r="T42" t="s">
        <v>29</v>
      </c>
      <c r="U42">
        <v>0.625</v>
      </c>
      <c r="V42">
        <v>2</v>
      </c>
      <c r="W42">
        <v>2.4375</v>
      </c>
      <c r="X42">
        <v>3.75</v>
      </c>
      <c r="Y42">
        <v>3.75</v>
      </c>
      <c r="Z42" s="135">
        <v>12.5625</v>
      </c>
      <c r="AA42" s="135"/>
      <c r="AB42" s="7"/>
      <c r="AC42" s="7"/>
      <c r="AD42" s="7"/>
      <c r="AE42" s="7"/>
      <c r="AF42" s="142"/>
      <c r="AR42" s="33"/>
      <c r="AS42" s="19"/>
      <c r="AV42" s="40"/>
      <c r="AW42" s="40"/>
      <c r="AX42" s="40"/>
      <c r="BD42" s="33"/>
      <c r="BO42" s="29"/>
      <c r="BP42" s="28"/>
      <c r="BQ42" s="27"/>
      <c r="BR42" s="27"/>
      <c r="BS42" s="27"/>
      <c r="BT42" s="27"/>
      <c r="BU42" s="27"/>
      <c r="BV42" s="27"/>
      <c r="BW42" s="27"/>
      <c r="BX42" s="27"/>
      <c r="BY42" s="27"/>
      <c r="BZ42" s="27"/>
      <c r="CA42" s="29"/>
      <c r="CB42" s="28"/>
      <c r="CC42" s="27"/>
      <c r="CD42" s="27"/>
      <c r="CE42" s="27"/>
      <c r="CF42" s="27"/>
      <c r="CG42" s="27"/>
      <c r="CH42" s="27"/>
      <c r="CI42" s="27"/>
      <c r="CJ42" s="27"/>
      <c r="CK42" s="27"/>
      <c r="CL42" s="27"/>
      <c r="CM42" s="29"/>
      <c r="CN42" s="28"/>
      <c r="CO42" s="29"/>
      <c r="CP42" s="27"/>
      <c r="CQ42" s="27"/>
      <c r="CR42" s="27"/>
      <c r="CS42" s="27"/>
      <c r="CT42" s="27"/>
      <c r="CU42" s="27"/>
      <c r="CV42" s="27"/>
      <c r="CW42" s="27"/>
      <c r="CX42" s="27"/>
      <c r="CY42" s="29"/>
      <c r="CZ42" s="28"/>
      <c r="DA42" s="27"/>
      <c r="DB42" s="27"/>
      <c r="DC42" s="27"/>
      <c r="DD42" s="27"/>
      <c r="DE42" s="27"/>
      <c r="DF42" s="27"/>
      <c r="DG42" s="27"/>
      <c r="DH42" s="27"/>
      <c r="DI42" s="27"/>
      <c r="DJ42" s="27"/>
      <c r="DK42" s="27"/>
      <c r="DL42" s="27"/>
      <c r="DM42" s="29"/>
      <c r="DN42" s="28"/>
      <c r="DO42" s="27"/>
      <c r="DP42" s="27"/>
      <c r="DQ42" s="29"/>
      <c r="DR42" s="28"/>
    </row>
    <row r="43" spans="1:122" x14ac:dyDescent="0.25">
      <c r="A43" s="197"/>
      <c r="B43" s="68" t="s">
        <v>162</v>
      </c>
      <c r="C43" t="s">
        <v>125</v>
      </c>
      <c r="D43" s="55" t="s">
        <v>202</v>
      </c>
      <c r="E43" t="s">
        <v>127</v>
      </c>
      <c r="F43" t="s">
        <v>128</v>
      </c>
      <c r="G43">
        <v>10</v>
      </c>
      <c r="H43">
        <v>10</v>
      </c>
      <c r="I43" s="70">
        <v>74</v>
      </c>
      <c r="J43" s="58">
        <v>4.0697674418604652</v>
      </c>
      <c r="K43" s="80">
        <v>61641.840000000004</v>
      </c>
      <c r="L43">
        <v>8</v>
      </c>
      <c r="M43">
        <v>5</v>
      </c>
      <c r="N43">
        <v>4</v>
      </c>
      <c r="O43">
        <v>5</v>
      </c>
      <c r="P43">
        <v>8</v>
      </c>
      <c r="Q43">
        <v>20</v>
      </c>
      <c r="R43">
        <v>20</v>
      </c>
      <c r="S43">
        <v>4</v>
      </c>
      <c r="T43" t="s">
        <v>29</v>
      </c>
      <c r="U43">
        <v>1.25</v>
      </c>
      <c r="V43">
        <v>3</v>
      </c>
      <c r="W43">
        <v>3.25</v>
      </c>
      <c r="X43">
        <v>5</v>
      </c>
      <c r="Y43">
        <v>5</v>
      </c>
      <c r="Z43" s="135">
        <v>17.5</v>
      </c>
      <c r="AA43" s="135"/>
      <c r="AB43" s="7"/>
      <c r="AC43" s="7"/>
      <c r="AD43" s="7"/>
      <c r="AE43" s="7"/>
      <c r="AF43" s="142"/>
      <c r="AR43" s="33"/>
      <c r="AS43" s="19"/>
      <c r="AV43" s="20"/>
      <c r="AW43" s="40"/>
      <c r="AX43" s="40"/>
      <c r="AY43" s="40"/>
      <c r="BD43" s="33"/>
      <c r="BO43" s="29"/>
      <c r="BP43" s="28"/>
      <c r="BQ43" s="27"/>
      <c r="BR43" s="27"/>
      <c r="BS43" s="27"/>
      <c r="BT43" s="27"/>
      <c r="BU43" s="27"/>
      <c r="BV43" s="27"/>
      <c r="BW43" s="27"/>
      <c r="BX43" s="27"/>
      <c r="BY43" s="27"/>
      <c r="BZ43" s="27"/>
      <c r="CA43" s="29"/>
      <c r="CB43" s="28"/>
      <c r="CC43" s="27"/>
      <c r="CD43" s="27"/>
      <c r="CE43" s="27"/>
      <c r="CF43" s="27"/>
      <c r="CG43" s="27"/>
      <c r="CH43" s="27"/>
      <c r="CI43" s="27"/>
      <c r="CJ43" s="27"/>
      <c r="CK43" s="27"/>
      <c r="CL43" s="27"/>
      <c r="CM43" s="29"/>
      <c r="CN43" s="28"/>
      <c r="CO43" s="29"/>
      <c r="CP43" s="27"/>
      <c r="CQ43" s="27"/>
      <c r="CR43" s="27"/>
      <c r="CS43" s="27"/>
      <c r="CT43" s="27"/>
      <c r="CU43" s="27"/>
      <c r="CV43" s="27"/>
      <c r="CW43" s="27"/>
      <c r="CX43" s="27"/>
      <c r="CY43" s="29"/>
      <c r="CZ43" s="28"/>
      <c r="DA43" s="27"/>
      <c r="DB43" s="27"/>
      <c r="DC43" s="27"/>
      <c r="DD43" s="27"/>
      <c r="DE43" s="27"/>
      <c r="DF43" s="27"/>
      <c r="DG43" s="27"/>
      <c r="DH43" s="27"/>
      <c r="DI43" s="27"/>
      <c r="DJ43" s="27"/>
      <c r="DK43" s="27"/>
      <c r="DL43" s="27"/>
      <c r="DM43" s="29"/>
      <c r="DN43" s="28"/>
      <c r="DO43" s="27"/>
      <c r="DP43" s="27"/>
      <c r="DQ43" s="29"/>
      <c r="DR43" s="28"/>
    </row>
    <row r="44" spans="1:122" x14ac:dyDescent="0.25">
      <c r="A44" s="197"/>
      <c r="B44" s="68" t="s">
        <v>162</v>
      </c>
      <c r="C44" t="s">
        <v>129</v>
      </c>
      <c r="D44" s="55" t="s">
        <v>203</v>
      </c>
      <c r="E44" t="s">
        <v>131</v>
      </c>
      <c r="G44">
        <v>15</v>
      </c>
      <c r="H44">
        <v>10</v>
      </c>
      <c r="I44" s="70">
        <v>94.75</v>
      </c>
      <c r="J44" s="58">
        <v>5.2180232558139537</v>
      </c>
      <c r="K44" s="80">
        <v>79088.849999999991</v>
      </c>
      <c r="L44">
        <v>10</v>
      </c>
      <c r="M44">
        <v>7.5</v>
      </c>
      <c r="N44">
        <v>6</v>
      </c>
      <c r="O44">
        <v>6.25</v>
      </c>
      <c r="P44">
        <v>10</v>
      </c>
      <c r="Q44">
        <v>25</v>
      </c>
      <c r="R44">
        <v>25</v>
      </c>
      <c r="S44">
        <v>5</v>
      </c>
      <c r="T44" t="s">
        <v>29</v>
      </c>
      <c r="U44">
        <v>1.875</v>
      </c>
      <c r="V44">
        <v>4</v>
      </c>
      <c r="W44">
        <v>4.0625</v>
      </c>
      <c r="X44">
        <v>6.25</v>
      </c>
      <c r="Y44">
        <v>6.25</v>
      </c>
      <c r="Z44" s="135">
        <v>22.4375</v>
      </c>
      <c r="AA44" s="135"/>
      <c r="AB44" s="7"/>
      <c r="AC44" s="7"/>
      <c r="AD44" s="7"/>
      <c r="AE44" s="7"/>
      <c r="AF44" s="142"/>
      <c r="AR44" s="33"/>
      <c r="AS44" s="19"/>
      <c r="AW44" s="20"/>
      <c r="AX44" s="20"/>
      <c r="AY44" s="20"/>
      <c r="AZ44" s="20"/>
      <c r="BA44" s="20"/>
      <c r="BD44" s="33"/>
      <c r="BO44" s="29"/>
      <c r="BP44" s="28"/>
      <c r="BQ44" s="27"/>
      <c r="BR44" s="27"/>
      <c r="BS44" s="27"/>
      <c r="BT44" s="27"/>
      <c r="BU44" s="27"/>
      <c r="BV44" s="27"/>
      <c r="BW44" s="27"/>
      <c r="BX44" s="27"/>
      <c r="BY44" s="27"/>
      <c r="BZ44" s="27"/>
      <c r="CA44" s="29"/>
      <c r="CB44" s="28"/>
      <c r="CC44" s="27"/>
      <c r="CD44" s="27"/>
      <c r="CE44" s="27"/>
      <c r="CF44" s="27"/>
      <c r="CG44" s="27"/>
      <c r="CH44" s="27"/>
      <c r="CI44" s="27"/>
      <c r="CJ44" s="27"/>
      <c r="CK44" s="27"/>
      <c r="CL44" s="27"/>
      <c r="CM44" s="29"/>
      <c r="CN44" s="28"/>
      <c r="CO44" s="29"/>
      <c r="CP44" s="27"/>
      <c r="CQ44" s="27"/>
      <c r="CR44" s="27"/>
      <c r="CS44" s="27"/>
      <c r="CT44" s="27"/>
      <c r="CU44" s="27"/>
      <c r="CV44" s="27"/>
      <c r="CW44" s="27"/>
      <c r="CX44" s="27"/>
      <c r="CY44" s="29"/>
      <c r="CZ44" s="28"/>
      <c r="DA44" s="27"/>
      <c r="DB44" s="27"/>
      <c r="DC44" s="27"/>
      <c r="DD44" s="27"/>
      <c r="DE44" s="27"/>
      <c r="DF44" s="27"/>
      <c r="DG44" s="27"/>
      <c r="DH44" s="27"/>
      <c r="DI44" s="27"/>
      <c r="DJ44" s="27"/>
      <c r="DK44" s="27"/>
      <c r="DL44" s="27"/>
      <c r="DM44" s="29"/>
      <c r="DN44" s="28"/>
      <c r="DO44" s="27"/>
      <c r="DP44" s="27"/>
      <c r="DQ44" s="29"/>
      <c r="DR44" s="28"/>
    </row>
    <row r="45" spans="1:122" x14ac:dyDescent="0.25">
      <c r="A45" s="198"/>
      <c r="B45" s="68" t="s">
        <v>162</v>
      </c>
      <c r="C45" t="s">
        <v>94</v>
      </c>
      <c r="D45" s="55" t="s">
        <v>204</v>
      </c>
      <c r="E45" t="s">
        <v>205</v>
      </c>
      <c r="G45">
        <v>40</v>
      </c>
      <c r="H45">
        <v>0</v>
      </c>
      <c r="I45" s="70">
        <v>166</v>
      </c>
      <c r="J45" s="58">
        <v>9.1860465116279073</v>
      </c>
      <c r="K45" s="80">
        <v>139576.08000000002</v>
      </c>
      <c r="L45">
        <v>16</v>
      </c>
      <c r="M45">
        <v>20</v>
      </c>
      <c r="N45">
        <v>16</v>
      </c>
      <c r="O45">
        <v>10</v>
      </c>
      <c r="P45">
        <v>16</v>
      </c>
      <c r="Q45">
        <v>40</v>
      </c>
      <c r="R45">
        <v>40</v>
      </c>
      <c r="S45">
        <v>8</v>
      </c>
      <c r="T45" t="s">
        <v>29</v>
      </c>
      <c r="U45">
        <v>5</v>
      </c>
      <c r="V45">
        <v>8</v>
      </c>
      <c r="W45">
        <v>6.5</v>
      </c>
      <c r="X45">
        <v>10</v>
      </c>
      <c r="Y45">
        <v>10</v>
      </c>
      <c r="Z45" s="135">
        <v>39.5</v>
      </c>
      <c r="AA45" s="138"/>
      <c r="AB45" s="144"/>
      <c r="AC45" s="144"/>
      <c r="AD45" s="144"/>
      <c r="AE45" s="144"/>
      <c r="AF45" s="145"/>
      <c r="AR45" s="33"/>
      <c r="AS45" s="19"/>
      <c r="BD45" s="33"/>
      <c r="BO45" s="29"/>
      <c r="BP45" s="28"/>
      <c r="BQ45" s="27"/>
      <c r="BR45" s="27"/>
      <c r="BS45" s="27"/>
      <c r="BT45" s="27"/>
      <c r="BU45" s="27"/>
      <c r="BV45" s="27"/>
      <c r="BW45" s="27"/>
      <c r="BX45" s="27"/>
      <c r="BY45" s="27"/>
      <c r="BZ45" s="27"/>
      <c r="CA45" s="29"/>
      <c r="CB45" s="28"/>
      <c r="CC45" s="27"/>
      <c r="CD45" s="27"/>
      <c r="CE45" s="27"/>
      <c r="CF45" s="27"/>
      <c r="CG45" s="27"/>
      <c r="CH45" s="27"/>
      <c r="CI45" s="27"/>
      <c r="CJ45" s="27"/>
      <c r="CK45" s="27"/>
      <c r="CL45" s="27"/>
      <c r="CM45" s="29"/>
      <c r="CN45" s="28"/>
      <c r="CO45" s="29"/>
      <c r="CP45" s="27"/>
      <c r="CQ45" s="27"/>
      <c r="CR45" s="27"/>
      <c r="CS45" s="27"/>
      <c r="CT45" s="27"/>
      <c r="CU45" s="27"/>
      <c r="CV45" s="27"/>
      <c r="CW45" s="27"/>
      <c r="CX45" s="27"/>
      <c r="CY45" s="29"/>
      <c r="CZ45" s="28"/>
      <c r="DA45" s="27"/>
      <c r="DB45" s="27"/>
      <c r="DC45" s="27"/>
      <c r="DD45" s="27"/>
      <c r="DE45" s="27"/>
      <c r="DF45" s="27"/>
      <c r="DG45" s="27"/>
      <c r="DH45" s="27"/>
      <c r="DI45" s="27"/>
      <c r="DJ45" s="27"/>
      <c r="DK45" s="27"/>
      <c r="DL45" s="27"/>
      <c r="DM45" s="29"/>
      <c r="DN45" s="28"/>
      <c r="DO45" s="27"/>
      <c r="DP45" s="27"/>
      <c r="DQ45" s="29"/>
      <c r="DR45" s="28"/>
    </row>
    <row r="46" spans="1:122" s="8" customFormat="1" hidden="1" x14ac:dyDescent="0.25">
      <c r="B46" s="69" t="s">
        <v>77</v>
      </c>
      <c r="D46" s="64"/>
      <c r="I46" s="71"/>
      <c r="J46" s="59"/>
      <c r="K46" s="80"/>
      <c r="L46" s="8">
        <v>13073.28</v>
      </c>
      <c r="M46" s="8">
        <v>19596</v>
      </c>
      <c r="N46" s="8">
        <v>12988.8</v>
      </c>
      <c r="O46" s="8">
        <v>11761.199999999999</v>
      </c>
      <c r="P46" s="8">
        <v>13052.16</v>
      </c>
      <c r="Q46" s="8">
        <v>32630.400000000001</v>
      </c>
      <c r="R46" s="8">
        <v>28353.600000000002</v>
      </c>
      <c r="S46" s="8">
        <v>8120.64</v>
      </c>
      <c r="T46" s="8" t="s">
        <v>30</v>
      </c>
      <c r="Z46" s="71"/>
      <c r="AA46" s="136"/>
      <c r="AB46" s="136"/>
      <c r="AC46" s="136"/>
      <c r="AD46" s="136"/>
      <c r="AE46" s="136"/>
      <c r="AF46" s="136"/>
      <c r="AG46" s="19"/>
      <c r="AH46"/>
      <c r="AI46"/>
      <c r="AJ46"/>
      <c r="AK46"/>
      <c r="AL46"/>
      <c r="AM46"/>
      <c r="AN46"/>
      <c r="AO46"/>
      <c r="AP46"/>
      <c r="AQ46"/>
      <c r="AR46" s="33"/>
      <c r="AS46" s="19"/>
      <c r="AT46"/>
      <c r="AU46"/>
      <c r="AV46"/>
      <c r="AW46"/>
      <c r="AX46"/>
      <c r="AY46"/>
      <c r="AZ46"/>
      <c r="BA46"/>
      <c r="BB46"/>
      <c r="BC46"/>
      <c r="BD46" s="33"/>
      <c r="BE46"/>
      <c r="BF46"/>
      <c r="BG46"/>
      <c r="BH46"/>
      <c r="BI46"/>
      <c r="BJ46"/>
      <c r="BK46"/>
      <c r="BL46"/>
      <c r="BM46"/>
      <c r="BN46"/>
      <c r="BO46" s="29"/>
      <c r="BP46" s="28"/>
      <c r="BQ46" s="27"/>
      <c r="BR46" s="27"/>
      <c r="BS46" s="27"/>
      <c r="BT46" s="27"/>
      <c r="BU46" s="27"/>
      <c r="BV46" s="27"/>
      <c r="BW46" s="27"/>
      <c r="BX46" s="27"/>
      <c r="BY46" s="27"/>
      <c r="BZ46" s="27"/>
      <c r="CA46" s="29"/>
      <c r="CB46" s="28"/>
      <c r="CC46" s="27"/>
      <c r="CD46" s="27"/>
      <c r="CE46" s="27"/>
      <c r="CF46" s="27"/>
      <c r="CG46" s="27"/>
      <c r="CH46" s="27"/>
      <c r="CI46" s="27"/>
      <c r="CJ46" s="27"/>
      <c r="CK46" s="27"/>
      <c r="CL46" s="27"/>
      <c r="CM46" s="29"/>
      <c r="CN46" s="28"/>
      <c r="CO46" s="29"/>
      <c r="CP46" s="27"/>
      <c r="CQ46" s="27"/>
      <c r="CR46" s="27"/>
      <c r="CS46" s="27"/>
      <c r="CT46" s="27"/>
      <c r="CU46" s="27"/>
      <c r="CV46" s="27"/>
      <c r="CW46" s="27"/>
      <c r="CX46" s="27"/>
      <c r="CY46" s="29"/>
      <c r="CZ46" s="28"/>
      <c r="DA46" s="27"/>
      <c r="DB46" s="27"/>
      <c r="DC46" s="27"/>
      <c r="DD46" s="27"/>
      <c r="DE46" s="27"/>
      <c r="DF46" s="27"/>
      <c r="DG46" s="27"/>
      <c r="DH46" s="27"/>
      <c r="DI46" s="27"/>
      <c r="DJ46" s="27"/>
      <c r="DK46" s="27"/>
      <c r="DL46" s="27"/>
      <c r="DM46" s="29"/>
      <c r="DN46" s="28"/>
      <c r="DO46" s="27"/>
      <c r="DP46" s="27"/>
      <c r="DQ46" s="29"/>
      <c r="DR46" s="28"/>
    </row>
    <row r="47" spans="1:122" s="8" customFormat="1" ht="31.5" hidden="1" x14ac:dyDescent="0.25">
      <c r="B47" s="69" t="s">
        <v>77</v>
      </c>
      <c r="D47" s="64"/>
      <c r="I47" s="71"/>
      <c r="J47" s="59"/>
      <c r="K47" s="80"/>
      <c r="L47" s="8">
        <v>6536.64</v>
      </c>
      <c r="M47" s="8">
        <v>0</v>
      </c>
      <c r="N47" s="8">
        <v>0</v>
      </c>
      <c r="O47" s="8">
        <v>5880.5999999999995</v>
      </c>
      <c r="P47" s="8">
        <v>6526.08</v>
      </c>
      <c r="Q47" s="8">
        <v>16315.2</v>
      </c>
      <c r="R47" s="8">
        <v>14176.800000000001</v>
      </c>
      <c r="S47" s="8">
        <v>4060.32</v>
      </c>
      <c r="T47" s="8" t="s">
        <v>30</v>
      </c>
      <c r="Z47" s="71"/>
      <c r="AA47" s="136"/>
      <c r="AB47" s="136"/>
      <c r="AC47" s="136"/>
      <c r="AD47" s="136"/>
      <c r="AE47" s="136"/>
      <c r="AF47" s="136"/>
      <c r="AG47" s="19"/>
      <c r="AH47"/>
      <c r="AI47"/>
      <c r="AJ47"/>
      <c r="AK47"/>
      <c r="AL47"/>
      <c r="AM47"/>
      <c r="AN47"/>
      <c r="AO47"/>
      <c r="AP47"/>
      <c r="AQ47"/>
      <c r="AR47" s="33"/>
      <c r="AS47" s="19"/>
      <c r="AT47"/>
      <c r="AU47"/>
      <c r="AV47"/>
      <c r="AW47"/>
      <c r="AX47"/>
      <c r="AY47"/>
      <c r="AZ47"/>
      <c r="BA47"/>
      <c r="BB47"/>
      <c r="BC47"/>
      <c r="BD47" s="33"/>
      <c r="BE47"/>
      <c r="BF47"/>
      <c r="BG47"/>
      <c r="BH47"/>
      <c r="BI47"/>
      <c r="BJ47"/>
      <c r="BK47"/>
      <c r="BL47"/>
      <c r="BM47"/>
      <c r="BN47"/>
      <c r="BO47" s="29"/>
      <c r="BP47" s="28"/>
      <c r="BQ47" s="27"/>
      <c r="BR47" s="41"/>
      <c r="BS47" s="41"/>
      <c r="BT47" s="41"/>
      <c r="BU47" s="41"/>
      <c r="BV47" s="41"/>
      <c r="BW47" s="41"/>
      <c r="BX47" s="41"/>
      <c r="BY47" s="41"/>
      <c r="BZ47" s="41"/>
      <c r="CA47" s="42"/>
      <c r="CB47" s="43"/>
      <c r="CC47" s="41"/>
      <c r="CD47" s="41"/>
      <c r="CE47" s="41"/>
      <c r="CF47" s="41"/>
      <c r="CG47" s="41"/>
      <c r="CH47" s="41"/>
      <c r="CI47" s="41"/>
      <c r="CJ47" s="41"/>
      <c r="CK47" s="41"/>
      <c r="CL47" s="41"/>
      <c r="CM47" s="42"/>
      <c r="CN47" s="43"/>
      <c r="CO47" s="42"/>
      <c r="CP47" s="41"/>
      <c r="CQ47" s="41"/>
      <c r="CR47" s="41"/>
      <c r="CS47" s="41"/>
      <c r="CT47" s="41"/>
      <c r="CU47" s="41"/>
      <c r="CV47" s="41"/>
      <c r="CW47" s="41"/>
      <c r="CX47" s="41"/>
      <c r="CY47" s="42"/>
      <c r="CZ47" s="43"/>
      <c r="DA47" s="41"/>
      <c r="DB47" s="41"/>
      <c r="DC47" s="41"/>
      <c r="DD47" s="41"/>
      <c r="DE47" s="41"/>
      <c r="DF47" s="41"/>
      <c r="DG47" s="41"/>
      <c r="DH47" s="41"/>
      <c r="DI47" s="41"/>
      <c r="DJ47" s="47"/>
      <c r="DK47" s="47"/>
      <c r="DL47" s="27"/>
      <c r="DM47" s="44"/>
      <c r="DN47" s="28"/>
      <c r="DO47" s="27"/>
      <c r="DP47" s="27"/>
      <c r="DQ47" s="29"/>
      <c r="DR47" s="28"/>
    </row>
    <row r="48" spans="1:122" ht="31.5" hidden="1" x14ac:dyDescent="0.25">
      <c r="B48" s="68" t="s">
        <v>77</v>
      </c>
      <c r="D48" s="55"/>
      <c r="I48" s="70"/>
      <c r="J48" s="58"/>
      <c r="L48">
        <v>0</v>
      </c>
      <c r="M48">
        <v>0</v>
      </c>
      <c r="N48">
        <v>0</v>
      </c>
      <c r="O48">
        <v>0</v>
      </c>
      <c r="P48">
        <v>0</v>
      </c>
      <c r="Q48">
        <v>0</v>
      </c>
      <c r="R48">
        <v>0</v>
      </c>
      <c r="S48">
        <v>0</v>
      </c>
      <c r="T48" t="s">
        <v>30</v>
      </c>
      <c r="Z48" s="70"/>
      <c r="AA48" s="135"/>
      <c r="AB48" s="135"/>
      <c r="AC48" s="135"/>
      <c r="AD48" s="135"/>
      <c r="AE48" s="135"/>
      <c r="AF48" s="135"/>
      <c r="AG48" s="19"/>
      <c r="AR48" s="33"/>
      <c r="AS48" s="19"/>
      <c r="BD48" s="33"/>
      <c r="BO48" s="42"/>
      <c r="BP48" s="43"/>
      <c r="BQ48" s="41"/>
      <c r="BR48" s="41"/>
      <c r="BS48" s="41"/>
      <c r="BT48" s="41"/>
      <c r="BU48" s="41"/>
      <c r="BV48" s="41"/>
      <c r="BW48" s="41"/>
      <c r="BX48" s="41"/>
      <c r="BY48" s="41"/>
      <c r="BZ48" s="41"/>
      <c r="CA48" s="42"/>
      <c r="CB48" s="43"/>
      <c r="CC48" s="41"/>
      <c r="CD48" s="41"/>
      <c r="CE48" s="41"/>
      <c r="CF48" s="41"/>
      <c r="CG48" s="41"/>
      <c r="CH48" s="41"/>
      <c r="CI48" s="41"/>
      <c r="CJ48" s="41"/>
      <c r="CK48" s="41"/>
      <c r="CL48" s="41"/>
      <c r="CM48" s="42"/>
      <c r="CN48" s="43"/>
      <c r="CO48" s="42"/>
      <c r="CP48" s="41"/>
      <c r="CQ48" s="41"/>
      <c r="CR48" s="41"/>
      <c r="CS48" s="41"/>
      <c r="CT48" s="41"/>
      <c r="CU48" s="41"/>
      <c r="CV48" s="41"/>
      <c r="CW48" s="41"/>
      <c r="CX48" s="41"/>
      <c r="CY48" s="42"/>
      <c r="CZ48" s="43"/>
      <c r="DA48" s="41"/>
      <c r="DB48" s="41"/>
      <c r="DC48" s="41"/>
      <c r="DD48" s="41"/>
      <c r="DE48" s="41"/>
      <c r="DF48" s="41"/>
      <c r="DG48" s="41"/>
      <c r="DH48" s="41"/>
      <c r="DI48" s="41"/>
      <c r="DJ48" s="47"/>
      <c r="DK48" s="47"/>
      <c r="DL48" s="27"/>
      <c r="DM48" s="44"/>
      <c r="DN48" s="28"/>
      <c r="DO48" s="27"/>
      <c r="DP48" s="27"/>
      <c r="DQ48" s="29"/>
      <c r="DR48" s="28"/>
    </row>
    <row r="49" spans="1:122" s="8" customFormat="1" ht="31.5" hidden="1" x14ac:dyDescent="0.25">
      <c r="B49" s="69" t="s">
        <v>77</v>
      </c>
      <c r="D49" s="64"/>
      <c r="I49" s="71"/>
      <c r="J49" s="59"/>
      <c r="K49" s="80"/>
      <c r="L49" s="8">
        <v>6536.64</v>
      </c>
      <c r="M49" s="8">
        <v>2449.5</v>
      </c>
      <c r="N49" s="8">
        <v>1623.6</v>
      </c>
      <c r="O49" s="8">
        <v>5880.5999999999995</v>
      </c>
      <c r="P49" s="8">
        <v>6526.08</v>
      </c>
      <c r="Q49" s="8">
        <v>16315.2</v>
      </c>
      <c r="R49" s="8">
        <v>14176.800000000001</v>
      </c>
      <c r="S49" s="8">
        <v>4060.32</v>
      </c>
      <c r="T49" s="8" t="s">
        <v>30</v>
      </c>
      <c r="Z49" s="71"/>
      <c r="AA49" s="136"/>
      <c r="AB49" s="136"/>
      <c r="AC49" s="136"/>
      <c r="AD49" s="136"/>
      <c r="AE49" s="136"/>
      <c r="AF49" s="136"/>
      <c r="AG49" s="19"/>
      <c r="AH49"/>
      <c r="AI49"/>
      <c r="AJ49"/>
      <c r="AK49"/>
      <c r="AL49"/>
      <c r="AM49"/>
      <c r="AN49"/>
      <c r="AO49"/>
      <c r="AP49"/>
      <c r="AQ49"/>
      <c r="AR49" s="33"/>
      <c r="AS49" s="19"/>
      <c r="AT49"/>
      <c r="AU49"/>
      <c r="AV49"/>
      <c r="AW49"/>
      <c r="AX49"/>
      <c r="AY49"/>
      <c r="AZ49"/>
      <c r="BA49"/>
      <c r="BB49"/>
      <c r="BC49"/>
      <c r="BD49" s="33"/>
      <c r="BE49"/>
      <c r="BF49"/>
      <c r="BG49"/>
      <c r="BH49"/>
      <c r="BI49"/>
      <c r="BJ49"/>
      <c r="BK49"/>
      <c r="BL49"/>
      <c r="BM49"/>
      <c r="BN49"/>
      <c r="BO49" s="42"/>
      <c r="BP49" s="43"/>
      <c r="BQ49" s="41"/>
      <c r="BR49" s="41"/>
      <c r="BS49" s="41"/>
      <c r="BT49" s="41"/>
      <c r="BU49" s="41"/>
      <c r="BV49" s="41"/>
      <c r="BW49" s="41"/>
      <c r="BX49" s="41"/>
      <c r="BY49" s="41"/>
      <c r="BZ49" s="41"/>
      <c r="CA49" s="42"/>
      <c r="CB49" s="43"/>
      <c r="CC49" s="41"/>
      <c r="CD49" s="41"/>
      <c r="CE49" s="41"/>
      <c r="CF49" s="41"/>
      <c r="CG49" s="41"/>
      <c r="CH49" s="41"/>
      <c r="CI49" s="41"/>
      <c r="CJ49" s="41"/>
      <c r="CK49" s="41"/>
      <c r="CL49" s="41"/>
      <c r="CM49" s="42"/>
      <c r="CN49" s="43"/>
      <c r="CO49" s="42"/>
      <c r="CP49" s="41"/>
      <c r="CQ49" s="41"/>
      <c r="CR49" s="41"/>
      <c r="CS49" s="41"/>
      <c r="CT49" s="41"/>
      <c r="CU49" s="41"/>
      <c r="CV49" s="41"/>
      <c r="CW49" s="41"/>
      <c r="CX49" s="41"/>
      <c r="CY49" s="42"/>
      <c r="CZ49" s="43"/>
      <c r="DA49" s="41"/>
      <c r="DB49" s="41"/>
      <c r="DC49" s="41"/>
      <c r="DD49" s="41"/>
      <c r="DE49" s="41"/>
      <c r="DF49" s="41"/>
      <c r="DG49" s="41"/>
      <c r="DH49" s="41"/>
      <c r="DI49" s="41"/>
      <c r="DJ49" s="47"/>
      <c r="DK49" s="47"/>
      <c r="DL49" s="27"/>
      <c r="DM49" s="44"/>
      <c r="DN49" s="28"/>
      <c r="DO49" s="27"/>
      <c r="DP49" s="27"/>
      <c r="DQ49" s="29"/>
      <c r="DR49" s="28"/>
    </row>
    <row r="50" spans="1:122" s="8" customFormat="1" ht="31.5" hidden="1" x14ac:dyDescent="0.25">
      <c r="B50" s="69" t="s">
        <v>77</v>
      </c>
      <c r="D50" s="64"/>
      <c r="I50" s="71"/>
      <c r="J50" s="59"/>
      <c r="K50" s="80"/>
      <c r="L50" s="8">
        <v>8170.8</v>
      </c>
      <c r="M50" s="8">
        <v>2449.5</v>
      </c>
      <c r="N50" s="8">
        <v>1623.6</v>
      </c>
      <c r="O50" s="8">
        <v>7350.7499999999991</v>
      </c>
      <c r="P50" s="8">
        <v>8157.6</v>
      </c>
      <c r="Q50" s="8">
        <v>20394</v>
      </c>
      <c r="R50" s="8">
        <v>17721</v>
      </c>
      <c r="S50" s="8">
        <v>5075.4000000000005</v>
      </c>
      <c r="T50" s="8" t="s">
        <v>30</v>
      </c>
      <c r="Z50" s="71"/>
      <c r="AA50" s="136"/>
      <c r="AB50" s="136"/>
      <c r="AC50" s="136"/>
      <c r="AD50" s="136"/>
      <c r="AE50" s="136"/>
      <c r="AF50" s="136"/>
      <c r="AG50" s="19"/>
      <c r="AH50"/>
      <c r="AI50"/>
      <c r="AJ50"/>
      <c r="AK50"/>
      <c r="AL50"/>
      <c r="AM50"/>
      <c r="AN50"/>
      <c r="AO50"/>
      <c r="AP50"/>
      <c r="AQ50"/>
      <c r="AR50" s="33"/>
      <c r="AS50" s="19"/>
      <c r="AT50"/>
      <c r="AU50"/>
      <c r="AV50"/>
      <c r="AW50"/>
      <c r="AX50"/>
      <c r="AY50"/>
      <c r="AZ50"/>
      <c r="BA50"/>
      <c r="BB50"/>
      <c r="BC50"/>
      <c r="BD50" s="33"/>
      <c r="BE50"/>
      <c r="BF50"/>
      <c r="BG50"/>
      <c r="BH50"/>
      <c r="BI50"/>
      <c r="BJ50"/>
      <c r="BK50"/>
      <c r="BL50"/>
      <c r="BM50"/>
      <c r="BN50"/>
      <c r="BO50" s="29"/>
      <c r="BP50" s="28"/>
      <c r="BQ50" s="27"/>
      <c r="BR50" s="47"/>
      <c r="BS50" s="47"/>
      <c r="BT50" s="47"/>
      <c r="BU50" s="47"/>
      <c r="BV50" s="47"/>
      <c r="BW50" s="47"/>
      <c r="BX50" s="47"/>
      <c r="BY50" s="47"/>
      <c r="BZ50" s="47"/>
      <c r="CA50" s="44"/>
      <c r="CB50" s="45"/>
      <c r="CC50" s="47"/>
      <c r="CD50" s="47"/>
      <c r="CE50" s="47"/>
      <c r="CF50" s="47"/>
      <c r="CG50" s="47"/>
      <c r="CH50" s="47"/>
      <c r="CI50" s="47"/>
      <c r="CJ50" s="47"/>
      <c r="CK50" s="47"/>
      <c r="CL50" s="47"/>
      <c r="CM50" s="44"/>
      <c r="CN50" s="45"/>
      <c r="CO50" s="44"/>
      <c r="CP50" s="47"/>
      <c r="CQ50" s="47"/>
      <c r="CR50" s="47"/>
      <c r="CS50" s="47"/>
      <c r="CT50" s="47"/>
      <c r="CU50" s="47"/>
      <c r="CV50" s="47"/>
      <c r="CW50" s="47"/>
      <c r="CX50" s="47"/>
      <c r="CY50" s="44"/>
      <c r="CZ50" s="45"/>
      <c r="DA50" s="47"/>
      <c r="DB50" s="47"/>
      <c r="DC50" s="47"/>
      <c r="DD50" s="47"/>
      <c r="DE50" s="47"/>
      <c r="DF50" s="47"/>
      <c r="DG50" s="47"/>
      <c r="DH50" s="47"/>
      <c r="DI50" s="47"/>
      <c r="DJ50" s="47"/>
      <c r="DK50" s="47"/>
      <c r="DL50" s="27"/>
      <c r="DM50" s="44"/>
      <c r="DN50" s="28"/>
      <c r="DO50" s="27"/>
      <c r="DP50" s="27"/>
      <c r="DQ50" s="29"/>
      <c r="DR50" s="28"/>
    </row>
    <row r="51" spans="1:122" s="8" customFormat="1" hidden="1" x14ac:dyDescent="0.25">
      <c r="B51" s="69" t="s">
        <v>77</v>
      </c>
      <c r="D51" s="64"/>
      <c r="I51" s="71"/>
      <c r="J51" s="59"/>
      <c r="K51" s="80"/>
      <c r="L51" s="8">
        <v>6536.64</v>
      </c>
      <c r="M51" s="8">
        <v>4899</v>
      </c>
      <c r="N51" s="8">
        <v>3247.2</v>
      </c>
      <c r="O51" s="8">
        <v>5880.5999999999995</v>
      </c>
      <c r="P51" s="8">
        <v>6526.08</v>
      </c>
      <c r="Q51" s="8">
        <v>16315.2</v>
      </c>
      <c r="R51" s="8">
        <v>14176.800000000001</v>
      </c>
      <c r="S51" s="8">
        <v>4060.32</v>
      </c>
      <c r="T51" s="8" t="s">
        <v>30</v>
      </c>
      <c r="Z51" s="71"/>
      <c r="AA51" s="136"/>
      <c r="AB51" s="136"/>
      <c r="AC51" s="136"/>
      <c r="AD51" s="136"/>
      <c r="AE51" s="136"/>
      <c r="AF51" s="136"/>
      <c r="AG51" s="19"/>
      <c r="AH51"/>
      <c r="AI51"/>
      <c r="AJ51"/>
      <c r="AK51"/>
      <c r="AL51"/>
      <c r="AM51"/>
      <c r="AN51"/>
      <c r="AO51"/>
      <c r="AP51"/>
      <c r="AQ51"/>
      <c r="AR51" s="33"/>
      <c r="AS51" s="19"/>
      <c r="AT51"/>
      <c r="AU51"/>
      <c r="AV51"/>
      <c r="AW51"/>
      <c r="AX51"/>
      <c r="AY51"/>
      <c r="AZ51"/>
      <c r="BA51"/>
      <c r="BB51"/>
      <c r="BC51"/>
      <c r="BD51" s="33"/>
      <c r="BE51"/>
      <c r="BF51"/>
      <c r="BG51"/>
      <c r="BH51"/>
      <c r="BI51"/>
      <c r="BJ51"/>
      <c r="BK51"/>
      <c r="BL51"/>
      <c r="BM51"/>
      <c r="BN51"/>
      <c r="BO51" s="29"/>
      <c r="BP51" s="28"/>
      <c r="BQ51" s="27"/>
      <c r="BR51" s="27"/>
      <c r="BS51" s="27"/>
      <c r="BT51" s="27"/>
      <c r="BU51" s="27"/>
      <c r="BV51" s="27"/>
      <c r="BW51" s="27"/>
      <c r="BX51" s="27"/>
      <c r="BY51" s="27"/>
      <c r="BZ51" s="27"/>
      <c r="CA51" s="29"/>
      <c r="CB51" s="28"/>
      <c r="CC51" s="27"/>
      <c r="CD51" s="27"/>
      <c r="CE51" s="27"/>
      <c r="CF51" s="27"/>
      <c r="CG51" s="27"/>
      <c r="CH51" s="27"/>
      <c r="CI51" s="27"/>
      <c r="CJ51" s="27"/>
      <c r="CK51" s="27"/>
      <c r="CL51" s="27"/>
      <c r="CM51" s="29"/>
      <c r="CN51" s="28"/>
      <c r="CO51" s="29"/>
      <c r="CP51" s="27"/>
      <c r="CQ51" s="27"/>
      <c r="CR51" s="27"/>
      <c r="CS51" s="27"/>
      <c r="CT51" s="27"/>
      <c r="CU51" s="27"/>
      <c r="CV51" s="27"/>
      <c r="CW51" s="27"/>
      <c r="CX51" s="27"/>
      <c r="CY51" s="29"/>
      <c r="CZ51" s="28"/>
      <c r="DA51" s="27"/>
      <c r="DB51" s="27"/>
      <c r="DC51" s="27"/>
      <c r="DD51" s="27"/>
      <c r="DE51" s="27"/>
      <c r="DF51" s="27"/>
      <c r="DG51" s="27"/>
      <c r="DH51" s="27"/>
      <c r="DI51" s="27"/>
      <c r="DJ51" s="27"/>
      <c r="DK51" s="27"/>
      <c r="DL51" s="27"/>
      <c r="DM51" s="29"/>
      <c r="DN51" s="28"/>
      <c r="DO51" s="27"/>
      <c r="DP51" s="27"/>
      <c r="DQ51" s="29"/>
      <c r="DR51" s="28"/>
    </row>
    <row r="52" spans="1:122" s="8" customFormat="1" hidden="1" x14ac:dyDescent="0.25">
      <c r="B52" s="69" t="s">
        <v>77</v>
      </c>
      <c r="D52" s="64"/>
      <c r="I52" s="71"/>
      <c r="J52" s="59"/>
      <c r="K52" s="80"/>
      <c r="L52" s="8">
        <v>8170.8</v>
      </c>
      <c r="M52" s="8">
        <v>7348.5</v>
      </c>
      <c r="N52" s="8">
        <v>4870.7999999999993</v>
      </c>
      <c r="O52" s="8">
        <v>7350.7499999999991</v>
      </c>
      <c r="P52" s="8">
        <v>8157.6</v>
      </c>
      <c r="Q52" s="8">
        <v>20394</v>
      </c>
      <c r="R52" s="8">
        <v>17721</v>
      </c>
      <c r="S52" s="8">
        <v>5075.4000000000005</v>
      </c>
      <c r="T52" s="8" t="s">
        <v>30</v>
      </c>
      <c r="Z52" s="71"/>
      <c r="AA52" s="136"/>
      <c r="AB52" s="136"/>
      <c r="AC52" s="136"/>
      <c r="AD52" s="136"/>
      <c r="AE52" s="136"/>
      <c r="AF52" s="136"/>
      <c r="AG52" s="19"/>
      <c r="AH52"/>
      <c r="AI52"/>
      <c r="AJ52"/>
      <c r="AK52"/>
      <c r="AL52"/>
      <c r="AM52"/>
      <c r="AN52"/>
      <c r="AO52"/>
      <c r="AP52"/>
      <c r="AQ52"/>
      <c r="AR52" s="33"/>
      <c r="AS52" s="19"/>
      <c r="AT52"/>
      <c r="AU52"/>
      <c r="AV52"/>
      <c r="AW52"/>
      <c r="AX52"/>
      <c r="AY52"/>
      <c r="AZ52"/>
      <c r="BA52"/>
      <c r="BB52"/>
      <c r="BC52"/>
      <c r="BD52" s="33"/>
      <c r="BE52"/>
      <c r="BF52"/>
      <c r="BG52"/>
      <c r="BH52"/>
      <c r="BI52"/>
      <c r="BJ52"/>
      <c r="BK52"/>
      <c r="BL52"/>
      <c r="BM52"/>
      <c r="BN52"/>
      <c r="BO52" s="29"/>
      <c r="BP52" s="28"/>
      <c r="BQ52" s="27"/>
      <c r="BR52" s="27"/>
      <c r="BS52" s="27"/>
      <c r="BT52" s="27"/>
      <c r="BU52" s="27"/>
      <c r="BV52" s="27"/>
      <c r="BW52" s="27"/>
      <c r="BX52" s="27"/>
      <c r="BY52" s="27"/>
      <c r="BZ52" s="27"/>
      <c r="CA52" s="29"/>
      <c r="CB52" s="28"/>
      <c r="CC52" s="27"/>
      <c r="CD52" s="27"/>
      <c r="CE52" s="27"/>
      <c r="CF52" s="27"/>
      <c r="CG52" s="27"/>
      <c r="CH52" s="27"/>
      <c r="CI52" s="27"/>
      <c r="CJ52" s="27"/>
      <c r="CK52" s="27"/>
      <c r="CL52" s="27"/>
      <c r="CM52" s="29"/>
      <c r="CN52" s="28"/>
      <c r="CO52" s="29"/>
      <c r="CP52" s="27"/>
      <c r="CQ52" s="27"/>
      <c r="CR52" s="27"/>
      <c r="CS52" s="27"/>
      <c r="CT52" s="27"/>
      <c r="CU52" s="27"/>
      <c r="CV52" s="27"/>
      <c r="CW52" s="27"/>
      <c r="CX52" s="27"/>
      <c r="CY52" s="29"/>
      <c r="CZ52" s="28"/>
      <c r="DA52" s="27"/>
      <c r="DB52" s="27"/>
      <c r="DC52" s="27"/>
      <c r="DD52" s="27"/>
      <c r="DE52" s="27"/>
      <c r="DF52" s="27"/>
      <c r="DG52" s="27"/>
      <c r="DH52" s="27"/>
      <c r="DI52" s="27"/>
      <c r="DJ52" s="27"/>
      <c r="DK52" s="27"/>
      <c r="DL52" s="27"/>
      <c r="DM52" s="29"/>
      <c r="DN52" s="28"/>
      <c r="DO52" s="27"/>
      <c r="DP52" s="27"/>
      <c r="DQ52" s="29"/>
      <c r="DR52" s="28"/>
    </row>
    <row r="53" spans="1:122" s="8" customFormat="1" hidden="1" x14ac:dyDescent="0.25">
      <c r="B53" s="69" t="s">
        <v>77</v>
      </c>
      <c r="D53" s="64"/>
      <c r="I53" s="71"/>
      <c r="J53" s="59"/>
      <c r="K53" s="80"/>
      <c r="L53" s="8">
        <v>7190.304000000001</v>
      </c>
      <c r="M53" s="8">
        <v>979.8</v>
      </c>
      <c r="N53" s="8">
        <v>649.44000000000005</v>
      </c>
      <c r="O53" s="8">
        <v>6468.66</v>
      </c>
      <c r="P53" s="8">
        <v>7178.6880000000001</v>
      </c>
      <c r="Q53" s="8">
        <v>17946.72</v>
      </c>
      <c r="R53" s="8">
        <v>15594.480000000001</v>
      </c>
      <c r="S53" s="8">
        <v>4466.3520000000008</v>
      </c>
      <c r="T53" s="8" t="s">
        <v>30</v>
      </c>
      <c r="Z53" s="71"/>
      <c r="AA53" s="136"/>
      <c r="AB53" s="136"/>
      <c r="AC53" s="136"/>
      <c r="AD53" s="136"/>
      <c r="AE53" s="136"/>
      <c r="AF53" s="136"/>
      <c r="AG53" s="19"/>
      <c r="AH53"/>
      <c r="AI53"/>
      <c r="AJ53"/>
      <c r="AK53"/>
      <c r="AL53"/>
      <c r="AM53"/>
      <c r="AN53"/>
      <c r="AO53"/>
      <c r="AP53"/>
      <c r="AQ53"/>
      <c r="AR53" s="33"/>
      <c r="AS53" s="19"/>
      <c r="AT53"/>
      <c r="AU53"/>
      <c r="AV53"/>
      <c r="AW53"/>
      <c r="AX53"/>
      <c r="AY53"/>
      <c r="AZ53"/>
      <c r="BA53"/>
      <c r="BB53"/>
      <c r="BC53"/>
      <c r="BD53" s="33"/>
      <c r="BE53"/>
      <c r="BF53"/>
      <c r="BG53"/>
      <c r="BH53"/>
      <c r="BI53"/>
      <c r="BJ53"/>
      <c r="BK53"/>
      <c r="BL53"/>
      <c r="BM53"/>
      <c r="BN53"/>
      <c r="BO53" s="29"/>
      <c r="BP53" s="28"/>
      <c r="BQ53" s="27"/>
      <c r="BR53" s="27"/>
      <c r="BS53" s="27"/>
      <c r="BT53" s="27"/>
      <c r="BU53" s="27"/>
      <c r="BV53" s="27"/>
      <c r="BW53" s="27"/>
      <c r="BX53" s="27"/>
      <c r="BY53" s="27"/>
      <c r="BZ53" s="27"/>
      <c r="CA53" s="29"/>
      <c r="CB53" s="28"/>
      <c r="CC53" s="27"/>
      <c r="CD53" s="27"/>
      <c r="CE53" s="27"/>
      <c r="CF53" s="27"/>
      <c r="CG53" s="27"/>
      <c r="CH53" s="27"/>
      <c r="CI53" s="27"/>
      <c r="CJ53" s="27"/>
      <c r="CK53" s="27"/>
      <c r="CL53" s="27"/>
      <c r="CM53" s="29"/>
      <c r="CN53" s="28"/>
      <c r="CO53" s="29"/>
      <c r="CP53" s="27"/>
      <c r="CQ53" s="27"/>
      <c r="CR53" s="27"/>
      <c r="CS53" s="27"/>
      <c r="CT53" s="27"/>
      <c r="CU53" s="27"/>
      <c r="CV53" s="27"/>
      <c r="CW53" s="27"/>
      <c r="CX53" s="27"/>
      <c r="CY53" s="29"/>
      <c r="CZ53" s="28"/>
      <c r="DA53" s="27"/>
      <c r="DB53" s="27"/>
      <c r="DC53" s="27"/>
      <c r="DD53" s="27"/>
      <c r="DE53" s="27"/>
      <c r="DF53" s="27"/>
      <c r="DG53" s="27"/>
      <c r="DH53" s="27"/>
      <c r="DI53" s="27"/>
      <c r="DJ53" s="27"/>
      <c r="DK53" s="27"/>
      <c r="DL53" s="27"/>
      <c r="DM53" s="29"/>
      <c r="DN53" s="28"/>
      <c r="DO53" s="27"/>
      <c r="DP53" s="27"/>
      <c r="DQ53" s="29"/>
      <c r="DR53" s="28"/>
    </row>
    <row r="54" spans="1:122" s="8" customFormat="1" hidden="1" x14ac:dyDescent="0.25">
      <c r="B54" s="69" t="s">
        <v>77</v>
      </c>
      <c r="D54" s="64"/>
      <c r="I54" s="71"/>
      <c r="J54" s="59"/>
      <c r="K54" s="80"/>
      <c r="L54" s="8">
        <v>6536.64</v>
      </c>
      <c r="M54" s="8">
        <v>0</v>
      </c>
      <c r="N54" s="8">
        <v>0</v>
      </c>
      <c r="O54" s="8">
        <v>5880.5999999999995</v>
      </c>
      <c r="P54" s="8">
        <v>6526.08</v>
      </c>
      <c r="Q54" s="8">
        <v>16315.2</v>
      </c>
      <c r="R54" s="8">
        <v>14176.800000000001</v>
      </c>
      <c r="S54" s="8">
        <v>4060.32</v>
      </c>
      <c r="T54" s="8" t="s">
        <v>30</v>
      </c>
      <c r="Z54" s="71"/>
      <c r="AA54" s="136"/>
      <c r="AB54" s="136"/>
      <c r="AC54" s="136"/>
      <c r="AD54" s="136"/>
      <c r="AE54" s="136"/>
      <c r="AF54" s="136"/>
      <c r="AG54" s="19"/>
      <c r="AH54"/>
      <c r="AI54"/>
      <c r="AJ54"/>
      <c r="AK54"/>
      <c r="AL54"/>
      <c r="AM54"/>
      <c r="AN54"/>
      <c r="AO54"/>
      <c r="AP54"/>
      <c r="AQ54"/>
      <c r="AR54" s="33"/>
      <c r="AS54" s="19"/>
      <c r="AT54"/>
      <c r="AU54"/>
      <c r="AV54"/>
      <c r="AW54"/>
      <c r="AX54"/>
      <c r="AY54"/>
      <c r="AZ54"/>
      <c r="BA54"/>
      <c r="BB54"/>
      <c r="BC54"/>
      <c r="BD54" s="33"/>
      <c r="BE54"/>
      <c r="BF54"/>
      <c r="BG54"/>
      <c r="BH54"/>
      <c r="BI54"/>
      <c r="BJ54"/>
      <c r="BK54"/>
      <c r="BL54"/>
      <c r="BM54"/>
      <c r="BN54"/>
      <c r="BO54" s="29"/>
      <c r="BP54" s="28"/>
      <c r="BQ54" s="27"/>
      <c r="BR54" s="27"/>
      <c r="BS54" s="27"/>
      <c r="BT54" s="27"/>
      <c r="BU54" s="27"/>
      <c r="BV54" s="27"/>
      <c r="BW54" s="27"/>
      <c r="BX54" s="27"/>
      <c r="BY54" s="27"/>
      <c r="BZ54" s="27"/>
      <c r="CA54" s="29"/>
      <c r="CB54" s="28"/>
      <c r="CC54" s="27"/>
      <c r="CD54" s="27"/>
      <c r="CE54" s="27"/>
      <c r="CF54" s="27"/>
      <c r="CG54" s="27"/>
      <c r="CH54" s="27"/>
      <c r="CI54" s="27"/>
      <c r="CJ54" s="27"/>
      <c r="CK54" s="27"/>
      <c r="CL54" s="27"/>
      <c r="CM54" s="27"/>
      <c r="CN54" s="28"/>
      <c r="CO54" s="29"/>
      <c r="CP54" s="27"/>
      <c r="CQ54" s="27"/>
      <c r="CR54" s="27"/>
      <c r="CS54" s="27"/>
      <c r="CT54" s="27"/>
      <c r="CU54" s="27"/>
      <c r="CV54" s="27"/>
      <c r="CW54" s="27"/>
      <c r="CX54" s="27"/>
      <c r="CY54" s="29"/>
      <c r="CZ54" s="28"/>
      <c r="DA54" s="27"/>
      <c r="DB54" s="27"/>
      <c r="DC54" s="27"/>
      <c r="DD54" s="27"/>
      <c r="DE54" s="27"/>
      <c r="DF54" s="27"/>
      <c r="DG54" s="27"/>
      <c r="DH54" s="27"/>
      <c r="DI54" s="27"/>
      <c r="DJ54" s="27"/>
      <c r="DK54" s="27"/>
      <c r="DL54" s="27"/>
      <c r="DM54" s="29"/>
      <c r="DN54" s="28"/>
      <c r="DO54" s="27"/>
      <c r="DP54" s="27"/>
      <c r="DQ54" s="29"/>
      <c r="DR54" s="28"/>
    </row>
    <row r="55" spans="1:122" s="8" customFormat="1" hidden="1" x14ac:dyDescent="0.25">
      <c r="B55" s="69" t="s">
        <v>77</v>
      </c>
      <c r="D55" s="64"/>
      <c r="I55" s="71"/>
      <c r="J55" s="59"/>
      <c r="K55" s="80"/>
      <c r="L55" s="8">
        <v>3268.32</v>
      </c>
      <c r="M55" s="8">
        <v>2449.5</v>
      </c>
      <c r="N55" s="8">
        <v>1623.6</v>
      </c>
      <c r="O55" s="8">
        <v>2940.2999999999997</v>
      </c>
      <c r="P55" s="8">
        <v>3263.04</v>
      </c>
      <c r="Q55" s="8">
        <v>8157.6</v>
      </c>
      <c r="R55" s="8">
        <v>7088.4000000000005</v>
      </c>
      <c r="S55" s="8">
        <v>2030.16</v>
      </c>
      <c r="T55" s="8" t="s">
        <v>30</v>
      </c>
      <c r="Z55" s="71"/>
      <c r="AA55" s="136"/>
      <c r="AB55" s="136"/>
      <c r="AC55" s="136"/>
      <c r="AD55" s="136"/>
      <c r="AE55" s="136"/>
      <c r="AF55" s="136"/>
      <c r="AG55" s="19"/>
      <c r="AH55"/>
      <c r="AI55"/>
      <c r="AJ55"/>
      <c r="AK55"/>
      <c r="AL55"/>
      <c r="AM55"/>
      <c r="AN55"/>
      <c r="AO55"/>
      <c r="AP55"/>
      <c r="AQ55"/>
      <c r="AR55" s="33"/>
      <c r="AS55" s="19"/>
      <c r="AT55"/>
      <c r="AU55"/>
      <c r="AV55"/>
      <c r="AW55"/>
      <c r="AX55"/>
      <c r="AY55"/>
      <c r="AZ55"/>
      <c r="BA55"/>
      <c r="BB55"/>
      <c r="BC55"/>
      <c r="BD55" s="33"/>
      <c r="BE55"/>
      <c r="BF55"/>
      <c r="BG55"/>
      <c r="BH55"/>
      <c r="BI55"/>
      <c r="BJ55"/>
      <c r="BK55"/>
      <c r="BL55"/>
      <c r="BM55"/>
      <c r="BN55"/>
      <c r="BO55" s="29"/>
      <c r="BP55" s="28"/>
      <c r="BQ55" s="27"/>
      <c r="BR55" s="27"/>
      <c r="BS55" s="27"/>
      <c r="BT55" s="27"/>
      <c r="BU55" s="27"/>
      <c r="BV55" s="27"/>
      <c r="BW55" s="27"/>
      <c r="BX55" s="27"/>
      <c r="BY55" s="27"/>
      <c r="BZ55" s="27"/>
      <c r="CA55" s="29"/>
      <c r="CB55" s="28"/>
      <c r="CC55" s="27"/>
      <c r="CD55" s="27"/>
      <c r="CE55" s="27"/>
      <c r="CF55" s="27"/>
      <c r="CG55" s="27"/>
      <c r="CH55" s="27"/>
      <c r="CI55" s="27"/>
      <c r="CJ55" s="27"/>
      <c r="CK55" s="27"/>
      <c r="CL55" s="27"/>
      <c r="CM55" s="27"/>
      <c r="CN55" s="28"/>
      <c r="CO55" s="29"/>
      <c r="CP55" s="27"/>
      <c r="CQ55" s="27"/>
      <c r="CR55" s="27"/>
      <c r="CS55" s="27"/>
      <c r="CT55" s="27"/>
      <c r="CU55" s="27"/>
      <c r="CV55" s="27"/>
      <c r="CW55" s="27"/>
      <c r="CX55" s="27"/>
      <c r="CY55" s="29"/>
      <c r="CZ55" s="28"/>
      <c r="DA55" s="27"/>
      <c r="DB55" s="27"/>
      <c r="DC55" s="27"/>
      <c r="DD55" s="27"/>
      <c r="DE55" s="27"/>
      <c r="DF55" s="27"/>
      <c r="DG55" s="27"/>
      <c r="DH55" s="27"/>
      <c r="DI55" s="27"/>
      <c r="DJ55" s="27"/>
      <c r="DK55" s="27"/>
      <c r="DL55" s="27"/>
      <c r="DM55" s="29"/>
      <c r="DN55" s="28"/>
      <c r="DO55" s="27"/>
      <c r="DP55" s="27"/>
      <c r="DQ55" s="29"/>
      <c r="DR55" s="28"/>
    </row>
    <row r="56" spans="1:122" s="8" customFormat="1" hidden="1" x14ac:dyDescent="0.25">
      <c r="B56" s="69" t="s">
        <v>77</v>
      </c>
      <c r="D56" s="64"/>
      <c r="I56" s="71"/>
      <c r="J56" s="59"/>
      <c r="K56" s="80"/>
      <c r="L56" s="8">
        <v>3268.32</v>
      </c>
      <c r="M56" s="8">
        <v>0</v>
      </c>
      <c r="N56" s="8">
        <v>0</v>
      </c>
      <c r="O56" s="8">
        <v>2940.2999999999997</v>
      </c>
      <c r="P56" s="8">
        <v>3263.04</v>
      </c>
      <c r="Q56" s="8">
        <v>8157.6</v>
      </c>
      <c r="R56" s="8">
        <v>7088.4000000000005</v>
      </c>
      <c r="S56" s="8">
        <v>2030.16</v>
      </c>
      <c r="T56" s="8" t="s">
        <v>30</v>
      </c>
      <c r="Z56" s="71"/>
      <c r="AA56" s="136"/>
      <c r="AB56" s="136"/>
      <c r="AC56" s="136"/>
      <c r="AD56" s="136"/>
      <c r="AE56" s="136"/>
      <c r="AF56" s="136"/>
      <c r="AG56" s="19"/>
      <c r="AH56"/>
      <c r="AI56"/>
      <c r="AJ56"/>
      <c r="AK56"/>
      <c r="AL56"/>
      <c r="AM56"/>
      <c r="AN56"/>
      <c r="AO56"/>
      <c r="AP56"/>
      <c r="AQ56"/>
      <c r="AR56" s="33"/>
      <c r="AS56" s="19"/>
      <c r="AT56"/>
      <c r="AU56"/>
      <c r="AV56"/>
      <c r="AW56"/>
      <c r="AX56"/>
      <c r="AY56"/>
      <c r="AZ56"/>
      <c r="BA56"/>
      <c r="BB56"/>
      <c r="BC56"/>
      <c r="BD56" s="33"/>
      <c r="BE56"/>
      <c r="BF56"/>
      <c r="BG56"/>
      <c r="BH56"/>
      <c r="BI56"/>
      <c r="BJ56"/>
      <c r="BK56"/>
      <c r="BL56"/>
      <c r="BM56"/>
      <c r="BN56"/>
      <c r="BO56" s="29"/>
      <c r="BP56" s="28"/>
      <c r="BQ56" s="27"/>
      <c r="BR56" s="27"/>
      <c r="BS56" s="27"/>
      <c r="BT56" s="27"/>
      <c r="BU56" s="27"/>
      <c r="BV56" s="27"/>
      <c r="BW56" s="27"/>
      <c r="BX56" s="27"/>
      <c r="BY56" s="27"/>
      <c r="BZ56" s="27"/>
      <c r="CA56" s="29"/>
      <c r="CB56" s="28"/>
      <c r="CC56" s="27"/>
      <c r="CD56" s="27"/>
      <c r="CE56" s="27"/>
      <c r="CF56" s="27"/>
      <c r="CG56" s="27"/>
      <c r="CH56" s="27"/>
      <c r="CI56" s="27"/>
      <c r="CJ56" s="27"/>
      <c r="CK56" s="27"/>
      <c r="CL56" s="27"/>
      <c r="CM56" s="27"/>
      <c r="CN56" s="28"/>
      <c r="CO56" s="29"/>
      <c r="CP56" s="27"/>
      <c r="CQ56" s="27"/>
      <c r="CR56" s="27"/>
      <c r="CS56" s="27"/>
      <c r="CT56" s="27"/>
      <c r="CU56" s="27"/>
      <c r="CV56" s="27"/>
      <c r="CW56" s="27"/>
      <c r="CX56" s="27"/>
      <c r="CY56" s="29"/>
      <c r="CZ56" s="28"/>
      <c r="DA56" s="27"/>
      <c r="DB56" s="27"/>
      <c r="DC56" s="27"/>
      <c r="DD56" s="27"/>
      <c r="DE56" s="27"/>
      <c r="DF56" s="27"/>
      <c r="DG56" s="27"/>
      <c r="DH56" s="27"/>
      <c r="DI56" s="27"/>
      <c r="DJ56" s="27"/>
      <c r="DK56" s="27"/>
      <c r="DL56" s="27"/>
      <c r="DM56" s="29"/>
      <c r="DN56" s="28"/>
      <c r="DO56" s="27"/>
      <c r="DP56" s="27"/>
      <c r="DQ56" s="29"/>
      <c r="DR56" s="28"/>
    </row>
    <row r="57" spans="1:122" s="8" customFormat="1" hidden="1" x14ac:dyDescent="0.25">
      <c r="B57" s="69" t="s">
        <v>77</v>
      </c>
      <c r="D57" s="64"/>
      <c r="I57" s="71"/>
      <c r="J57" s="59"/>
      <c r="K57" s="80"/>
      <c r="L57" s="8">
        <v>4902.4800000000005</v>
      </c>
      <c r="M57" s="8">
        <v>2449.5</v>
      </c>
      <c r="N57" s="8">
        <v>1623.6</v>
      </c>
      <c r="O57" s="8">
        <v>4410.45</v>
      </c>
      <c r="P57" s="8">
        <v>4894.5599999999995</v>
      </c>
      <c r="Q57" s="8">
        <v>12236.4</v>
      </c>
      <c r="R57" s="8">
        <v>10632.6</v>
      </c>
      <c r="S57" s="8">
        <v>3045.2400000000002</v>
      </c>
      <c r="T57" s="8" t="s">
        <v>30</v>
      </c>
      <c r="Z57" s="71"/>
      <c r="AA57" s="136"/>
      <c r="AB57" s="136"/>
      <c r="AC57" s="136"/>
      <c r="AD57" s="136"/>
      <c r="AE57" s="136"/>
      <c r="AF57" s="136"/>
      <c r="AG57" s="19"/>
      <c r="AH57"/>
      <c r="AI57"/>
      <c r="AJ57"/>
      <c r="AK57"/>
      <c r="AL57"/>
      <c r="AM57"/>
      <c r="AN57"/>
      <c r="AO57"/>
      <c r="AP57"/>
      <c r="AQ57"/>
      <c r="AR57" s="33"/>
      <c r="AS57" s="19"/>
      <c r="AT57"/>
      <c r="AU57"/>
      <c r="AV57"/>
      <c r="AW57"/>
      <c r="AX57"/>
      <c r="AY57"/>
      <c r="AZ57"/>
      <c r="BA57"/>
      <c r="BB57"/>
      <c r="BC57"/>
      <c r="BD57" s="33"/>
      <c r="BE57"/>
      <c r="BF57"/>
      <c r="BG57"/>
      <c r="BH57"/>
      <c r="BI57"/>
      <c r="BJ57"/>
      <c r="BK57"/>
      <c r="BL57"/>
      <c r="BM57"/>
      <c r="BN57"/>
      <c r="BO57" s="29"/>
      <c r="BP57" s="28"/>
      <c r="BQ57" s="27"/>
      <c r="BR57" s="27"/>
      <c r="BS57" s="27"/>
      <c r="BT57" s="27"/>
      <c r="BU57" s="27"/>
      <c r="BV57" s="27"/>
      <c r="BW57" s="27"/>
      <c r="BX57" s="27"/>
      <c r="BY57" s="27"/>
      <c r="BZ57" s="27"/>
      <c r="CA57" s="29"/>
      <c r="CB57" s="28"/>
      <c r="CC57" s="27"/>
      <c r="CD57" s="27"/>
      <c r="CE57" s="27"/>
      <c r="CF57" s="27"/>
      <c r="CG57" s="27"/>
      <c r="CH57" s="27"/>
      <c r="CI57" s="27"/>
      <c r="CJ57" s="27"/>
      <c r="CK57" s="27"/>
      <c r="CL57" s="27"/>
      <c r="CM57" s="27"/>
      <c r="CN57" s="28"/>
      <c r="CO57" s="29"/>
      <c r="CP57" s="27"/>
      <c r="CQ57" s="27"/>
      <c r="CR57" s="27"/>
      <c r="CS57" s="27"/>
      <c r="CT57" s="27"/>
      <c r="CU57" s="27"/>
      <c r="CV57" s="27"/>
      <c r="CW57" s="27"/>
      <c r="CX57" s="27"/>
      <c r="CY57" s="29"/>
      <c r="CZ57" s="28"/>
      <c r="DA57" s="27"/>
      <c r="DB57" s="27"/>
      <c r="DC57" s="27"/>
      <c r="DD57" s="27"/>
      <c r="DE57" s="27"/>
      <c r="DF57" s="27"/>
      <c r="DG57" s="27"/>
      <c r="DH57" s="27"/>
      <c r="DI57" s="27"/>
      <c r="DJ57" s="27"/>
      <c r="DK57" s="27"/>
      <c r="DL57" s="27"/>
      <c r="DM57" s="29"/>
      <c r="DN57" s="28"/>
      <c r="DO57" s="27"/>
      <c r="DP57" s="27"/>
      <c r="DQ57" s="29"/>
      <c r="DR57" s="28"/>
    </row>
    <row r="58" spans="1:122" s="8" customFormat="1" hidden="1" x14ac:dyDescent="0.25">
      <c r="B58" s="69" t="s">
        <v>77</v>
      </c>
      <c r="D58" s="64"/>
      <c r="I58" s="71"/>
      <c r="J58" s="59"/>
      <c r="K58" s="80"/>
      <c r="L58" s="8">
        <v>3268.32</v>
      </c>
      <c r="M58" s="8">
        <v>2449.5</v>
      </c>
      <c r="N58" s="8">
        <v>1623.6</v>
      </c>
      <c r="O58" s="8">
        <v>2940.2999999999997</v>
      </c>
      <c r="P58" s="8">
        <v>3263.04</v>
      </c>
      <c r="Q58" s="8">
        <v>8157.6</v>
      </c>
      <c r="R58" s="8">
        <v>7088.4000000000005</v>
      </c>
      <c r="S58" s="8">
        <v>2030.16</v>
      </c>
      <c r="T58" s="8" t="s">
        <v>30</v>
      </c>
      <c r="Z58" s="71"/>
      <c r="AA58" s="136"/>
      <c r="AB58" s="136"/>
      <c r="AC58" s="136"/>
      <c r="AD58" s="136"/>
      <c r="AE58" s="136"/>
      <c r="AF58" s="136"/>
      <c r="AG58" s="19"/>
      <c r="AH58"/>
      <c r="AI58"/>
      <c r="AJ58"/>
      <c r="AK58"/>
      <c r="AL58"/>
      <c r="AM58"/>
      <c r="AN58"/>
      <c r="AO58"/>
      <c r="AP58"/>
      <c r="AQ58"/>
      <c r="AR58" s="33"/>
      <c r="AS58" s="19"/>
      <c r="AT58"/>
      <c r="AU58"/>
      <c r="AV58"/>
      <c r="AW58"/>
      <c r="AX58"/>
      <c r="AY58"/>
      <c r="AZ58"/>
      <c r="BA58"/>
      <c r="BB58"/>
      <c r="BC58"/>
      <c r="BD58" s="33"/>
      <c r="BE58"/>
      <c r="BF58"/>
      <c r="BG58"/>
      <c r="BH58"/>
      <c r="BI58"/>
      <c r="BJ58"/>
      <c r="BK58"/>
      <c r="BL58"/>
      <c r="BM58"/>
      <c r="BN58"/>
      <c r="BO58" s="29"/>
      <c r="BP58" s="28"/>
      <c r="BQ58" s="27"/>
      <c r="BR58" s="27"/>
      <c r="BS58" s="27"/>
      <c r="BT58" s="27"/>
      <c r="BU58" s="27"/>
      <c r="BV58" s="27"/>
      <c r="BW58" s="27"/>
      <c r="BX58" s="27"/>
      <c r="BY58" s="27"/>
      <c r="BZ58" s="27"/>
      <c r="CA58" s="29"/>
      <c r="CB58" s="28"/>
      <c r="CC58" s="27"/>
      <c r="CD58" s="27"/>
      <c r="CE58" s="27"/>
      <c r="CF58" s="27"/>
      <c r="CG58" s="27"/>
      <c r="CH58" s="27"/>
      <c r="CI58" s="27"/>
      <c r="CJ58" s="27"/>
      <c r="CK58" s="27"/>
      <c r="CL58" s="27"/>
      <c r="CM58" s="27"/>
      <c r="CN58" s="28"/>
      <c r="CO58" s="29"/>
      <c r="CP58" s="27"/>
      <c r="CQ58" s="27"/>
      <c r="CR58" s="27"/>
      <c r="CS58" s="27"/>
      <c r="CT58" s="27"/>
      <c r="CU58" s="27"/>
      <c r="CV58" s="27"/>
      <c r="CW58" s="27"/>
      <c r="CX58" s="27"/>
      <c r="CY58" s="29"/>
      <c r="CZ58" s="28"/>
      <c r="DA58" s="27"/>
      <c r="DB58" s="27"/>
      <c r="DC58" s="27"/>
      <c r="DD58" s="27"/>
      <c r="DE58" s="27"/>
      <c r="DF58" s="27"/>
      <c r="DG58" s="27"/>
      <c r="DH58" s="27"/>
      <c r="DI58" s="27"/>
      <c r="DJ58" s="27"/>
      <c r="DK58" s="27"/>
      <c r="DL58" s="27"/>
      <c r="DM58" s="29"/>
      <c r="DN58" s="28"/>
      <c r="DO58" s="27"/>
      <c r="DP58" s="27"/>
      <c r="DQ58" s="29"/>
      <c r="DR58" s="28"/>
    </row>
    <row r="59" spans="1:122" s="8" customFormat="1" hidden="1" x14ac:dyDescent="0.25">
      <c r="B59" s="69" t="s">
        <v>77</v>
      </c>
      <c r="D59" s="64"/>
      <c r="I59" s="71"/>
      <c r="J59" s="59"/>
      <c r="K59" s="80"/>
      <c r="L59" s="8">
        <v>3268.32</v>
      </c>
      <c r="M59" s="8">
        <v>2449.5</v>
      </c>
      <c r="N59" s="8">
        <v>1623.6</v>
      </c>
      <c r="O59" s="8">
        <v>2940.2999999999997</v>
      </c>
      <c r="P59" s="8">
        <v>3263.04</v>
      </c>
      <c r="Q59" s="8">
        <v>8157.6</v>
      </c>
      <c r="R59" s="8">
        <v>7088.4000000000005</v>
      </c>
      <c r="S59" s="8">
        <v>2030.16</v>
      </c>
      <c r="T59" s="8" t="s">
        <v>30</v>
      </c>
      <c r="Z59" s="71"/>
      <c r="AA59" s="136"/>
      <c r="AB59" s="136"/>
      <c r="AC59" s="136"/>
      <c r="AD59" s="136"/>
      <c r="AE59" s="136"/>
      <c r="AF59" s="136"/>
      <c r="AG59" s="19"/>
      <c r="AH59"/>
      <c r="AI59"/>
      <c r="AJ59"/>
      <c r="AK59"/>
      <c r="AL59"/>
      <c r="AM59"/>
      <c r="AN59"/>
      <c r="AO59"/>
      <c r="AP59"/>
      <c r="AQ59"/>
      <c r="AR59" s="33"/>
      <c r="AS59" s="19"/>
      <c r="AT59"/>
      <c r="AU59"/>
      <c r="AV59"/>
      <c r="AW59"/>
      <c r="AX59"/>
      <c r="AY59"/>
      <c r="AZ59"/>
      <c r="BA59"/>
      <c r="BB59"/>
      <c r="BC59"/>
      <c r="BD59" s="33"/>
      <c r="BE59"/>
      <c r="BF59"/>
      <c r="BG59"/>
      <c r="BH59"/>
      <c r="BI59"/>
      <c r="BJ59"/>
      <c r="BK59"/>
      <c r="BL59"/>
      <c r="BM59"/>
      <c r="BN59"/>
      <c r="BO59" s="29"/>
      <c r="BP59" s="28"/>
      <c r="BQ59" s="27"/>
      <c r="BR59" s="27"/>
      <c r="BS59" s="27"/>
      <c r="BT59" s="27"/>
      <c r="BU59" s="27"/>
      <c r="BV59" s="27"/>
      <c r="BW59" s="27"/>
      <c r="BX59" s="27"/>
      <c r="BY59" s="27"/>
      <c r="BZ59" s="27"/>
      <c r="CA59" s="29"/>
      <c r="CB59" s="28"/>
      <c r="CC59" s="27"/>
      <c r="CD59" s="27"/>
      <c r="CE59" s="27"/>
      <c r="CF59" s="27"/>
      <c r="CG59" s="27"/>
      <c r="CH59" s="27"/>
      <c r="CI59" s="27"/>
      <c r="CJ59" s="27"/>
      <c r="CK59" s="27"/>
      <c r="CL59" s="27"/>
      <c r="CM59" s="27"/>
      <c r="CN59" s="28"/>
      <c r="CO59" s="29"/>
      <c r="CP59" s="27"/>
      <c r="CQ59" s="27"/>
      <c r="CR59" s="27"/>
      <c r="CS59" s="27"/>
      <c r="CT59" s="27"/>
      <c r="CU59" s="27"/>
      <c r="CV59" s="27"/>
      <c r="CW59" s="27"/>
      <c r="CX59" s="27"/>
      <c r="CY59" s="29"/>
      <c r="CZ59" s="28"/>
      <c r="DA59" s="27"/>
      <c r="DB59" s="27"/>
      <c r="DC59" s="27"/>
      <c r="DD59" s="27"/>
      <c r="DE59" s="27"/>
      <c r="DF59" s="27"/>
      <c r="DG59" s="27"/>
      <c r="DH59" s="27"/>
      <c r="DI59" s="27"/>
      <c r="DJ59" s="27"/>
      <c r="DK59" s="27"/>
      <c r="DL59" s="27"/>
      <c r="DM59" s="29"/>
      <c r="DN59" s="28"/>
      <c r="DO59" s="27"/>
      <c r="DP59" s="27"/>
      <c r="DQ59" s="29"/>
      <c r="DR59" s="28"/>
    </row>
    <row r="60" spans="1:122" ht="14.65" customHeight="1" x14ac:dyDescent="0.25">
      <c r="A60" s="167" t="s">
        <v>206</v>
      </c>
      <c r="B60" s="75" t="s">
        <v>162</v>
      </c>
      <c r="C60" s="25" t="s">
        <v>26</v>
      </c>
      <c r="D60" s="75" t="s">
        <v>207</v>
      </c>
      <c r="E60" s="25"/>
      <c r="F60" s="25" t="s">
        <v>208</v>
      </c>
      <c r="G60" s="25">
        <v>20</v>
      </c>
      <c r="H60" s="25">
        <v>20</v>
      </c>
      <c r="I60" s="76">
        <v>148</v>
      </c>
      <c r="J60" s="61">
        <v>8.1395348837209305</v>
      </c>
      <c r="K60" s="81">
        <v>123283.68000000001</v>
      </c>
      <c r="L60" s="25">
        <v>16</v>
      </c>
      <c r="M60" s="25">
        <v>10</v>
      </c>
      <c r="N60" s="25">
        <v>8</v>
      </c>
      <c r="O60" s="25">
        <v>10</v>
      </c>
      <c r="P60" s="25">
        <v>16</v>
      </c>
      <c r="Q60" s="25">
        <v>40</v>
      </c>
      <c r="R60" s="25">
        <v>40</v>
      </c>
      <c r="S60" s="25">
        <v>8</v>
      </c>
      <c r="T60" s="25" t="s">
        <v>29</v>
      </c>
      <c r="U60" s="25">
        <v>2.5</v>
      </c>
      <c r="V60" s="25">
        <v>6</v>
      </c>
      <c r="W60" s="25">
        <v>6.5</v>
      </c>
      <c r="X60" s="25">
        <v>10</v>
      </c>
      <c r="Y60" s="25">
        <v>10</v>
      </c>
      <c r="Z60" s="137">
        <v>35</v>
      </c>
      <c r="AA60" s="137"/>
      <c r="AB60" s="140"/>
      <c r="AC60" s="140"/>
      <c r="AD60" s="140"/>
      <c r="AE60" s="140"/>
      <c r="AF60" s="141"/>
      <c r="AG60" s="25"/>
      <c r="AH60" s="25"/>
      <c r="AI60" s="25"/>
      <c r="AJ60" s="25"/>
      <c r="AK60" s="25"/>
      <c r="AL60" s="25"/>
      <c r="AM60" s="25"/>
      <c r="AN60" s="25"/>
      <c r="AO60" s="25"/>
      <c r="AP60" s="25"/>
      <c r="AQ60" s="25"/>
      <c r="AR60" s="24"/>
      <c r="AS60" s="20"/>
      <c r="AT60" s="20"/>
      <c r="AU60" s="20"/>
      <c r="AV60" s="20"/>
      <c r="AW60" s="20"/>
      <c r="AX60" s="20"/>
      <c r="AY60" s="20"/>
      <c r="AZ60" s="20"/>
      <c r="BA60" s="25"/>
      <c r="BB60" s="25"/>
      <c r="BC60" s="25"/>
      <c r="BD60" s="24"/>
      <c r="BO60" s="29"/>
      <c r="BP60" s="28"/>
      <c r="BQ60" s="27"/>
      <c r="BR60" s="27"/>
      <c r="BS60" s="27"/>
      <c r="BT60" s="27"/>
      <c r="BU60" s="27"/>
      <c r="BV60" s="27"/>
      <c r="BW60" s="27"/>
      <c r="BX60" s="27"/>
      <c r="BY60" s="27"/>
      <c r="BZ60" s="27"/>
      <c r="CA60" s="29"/>
      <c r="CB60" s="28"/>
      <c r="CC60" s="27"/>
      <c r="CD60" s="27"/>
      <c r="CE60" s="27"/>
      <c r="CF60" s="27"/>
      <c r="CG60" s="27"/>
      <c r="CH60" s="27"/>
      <c r="CI60" s="27"/>
      <c r="CJ60" s="27"/>
      <c r="CK60" s="27"/>
      <c r="CL60" s="27"/>
      <c r="CM60" s="27"/>
      <c r="CN60" s="28"/>
      <c r="CO60" s="29"/>
      <c r="CP60" s="27"/>
      <c r="CQ60" s="27"/>
      <c r="CR60" s="27"/>
      <c r="CS60" s="27"/>
      <c r="CT60" s="27"/>
      <c r="CU60" s="27"/>
      <c r="CV60" s="27"/>
      <c r="CW60" s="27"/>
      <c r="CX60" s="27"/>
      <c r="CY60" s="29"/>
      <c r="CZ60" s="28"/>
      <c r="DA60" s="27"/>
      <c r="DB60" s="27"/>
      <c r="DC60" s="27"/>
      <c r="DD60" s="27"/>
      <c r="DE60" s="27"/>
      <c r="DF60" s="27"/>
      <c r="DG60" s="27"/>
      <c r="DH60" s="27"/>
      <c r="DI60" s="27"/>
      <c r="DJ60" s="27"/>
      <c r="DK60" s="27"/>
      <c r="DL60" s="27"/>
      <c r="DM60" s="29"/>
      <c r="DN60" s="28"/>
      <c r="DO60" s="27"/>
      <c r="DP60" s="27"/>
      <c r="DQ60" s="29"/>
      <c r="DR60" s="28"/>
    </row>
    <row r="61" spans="1:122" s="8" customFormat="1" ht="14.65" hidden="1" customHeight="1" x14ac:dyDescent="0.25">
      <c r="A61" s="168"/>
      <c r="B61" s="55" t="s">
        <v>162</v>
      </c>
      <c r="C61" s="78"/>
      <c r="D61" s="64"/>
      <c r="E61" s="78"/>
      <c r="F61" s="78"/>
      <c r="G61" s="78"/>
      <c r="H61" s="78"/>
      <c r="I61" s="71"/>
      <c r="J61" s="59"/>
      <c r="K61" s="82"/>
      <c r="L61" s="78">
        <v>13073.28</v>
      </c>
      <c r="M61" s="78">
        <v>9798</v>
      </c>
      <c r="N61" s="78">
        <v>6494.4</v>
      </c>
      <c r="O61" s="78">
        <v>11761.199999999999</v>
      </c>
      <c r="P61" s="78">
        <v>13052.16</v>
      </c>
      <c r="Q61" s="78">
        <v>32630.400000000001</v>
      </c>
      <c r="R61" s="78">
        <v>28353.600000000002</v>
      </c>
      <c r="S61" s="78">
        <v>8120.64</v>
      </c>
      <c r="T61" s="78" t="s">
        <v>30</v>
      </c>
      <c r="U61" s="78"/>
      <c r="V61" s="78"/>
      <c r="W61" s="78"/>
      <c r="X61" s="78"/>
      <c r="Y61" s="78"/>
      <c r="Z61" s="136"/>
      <c r="AA61" s="136"/>
      <c r="AB61" s="139"/>
      <c r="AC61" s="139"/>
      <c r="AD61" s="139"/>
      <c r="AE61" s="139"/>
      <c r="AF61" s="143"/>
      <c r="AG61"/>
      <c r="AH61"/>
      <c r="AI61"/>
      <c r="AJ61"/>
      <c r="AK61"/>
      <c r="AL61"/>
      <c r="AM61"/>
      <c r="AN61"/>
      <c r="AO61"/>
      <c r="AP61"/>
      <c r="AQ61"/>
      <c r="AR61" s="33"/>
      <c r="AS61" s="19"/>
      <c r="AT61"/>
      <c r="AU61"/>
      <c r="AV61"/>
      <c r="AW61"/>
      <c r="AX61"/>
      <c r="AY61"/>
      <c r="AZ61"/>
      <c r="BA61"/>
      <c r="BB61"/>
      <c r="BC61"/>
      <c r="BD61" s="33"/>
      <c r="BE61"/>
      <c r="BF61"/>
      <c r="BG61"/>
      <c r="BH61"/>
      <c r="BI61"/>
      <c r="BJ61"/>
      <c r="BK61"/>
      <c r="BL61"/>
      <c r="BM61"/>
      <c r="BN61"/>
      <c r="BO61" s="29"/>
      <c r="BP61" s="28"/>
      <c r="BQ61" s="27"/>
      <c r="BR61" s="27"/>
      <c r="BS61" s="27"/>
      <c r="BT61" s="27"/>
      <c r="BU61" s="27"/>
      <c r="BV61" s="27"/>
      <c r="BW61" s="27"/>
      <c r="BX61" s="27"/>
      <c r="BY61" s="27"/>
      <c r="BZ61" s="27"/>
      <c r="CA61" s="29"/>
      <c r="CB61" s="28"/>
      <c r="CC61" s="27"/>
      <c r="CD61" s="27"/>
      <c r="CE61" s="27"/>
      <c r="CF61" s="27"/>
      <c r="CG61" s="27"/>
      <c r="CH61" s="27"/>
      <c r="CI61" s="27"/>
      <c r="CJ61" s="27"/>
      <c r="CK61" s="27"/>
      <c r="CL61" s="27"/>
      <c r="CM61" s="27"/>
      <c r="CN61" s="28"/>
      <c r="CO61" s="29"/>
      <c r="CP61" s="27"/>
      <c r="CQ61" s="27"/>
      <c r="CR61" s="27"/>
      <c r="CS61" s="27"/>
      <c r="CT61" s="27"/>
      <c r="CU61" s="27"/>
      <c r="CV61" s="27"/>
      <c r="CW61" s="27"/>
      <c r="CX61" s="27"/>
      <c r="CY61" s="29"/>
      <c r="CZ61" s="28"/>
      <c r="DA61" s="27"/>
      <c r="DB61" s="27"/>
      <c r="DC61" s="27"/>
      <c r="DD61" s="27"/>
      <c r="DE61" s="27"/>
      <c r="DF61" s="27"/>
      <c r="DG61" s="27"/>
      <c r="DH61" s="27"/>
      <c r="DI61" s="27"/>
      <c r="DJ61" s="27"/>
      <c r="DK61" s="27"/>
      <c r="DL61" s="27"/>
      <c r="DM61" s="29"/>
      <c r="DN61" s="28"/>
      <c r="DO61" s="27"/>
      <c r="DP61" s="27"/>
      <c r="DQ61" s="29"/>
      <c r="DR61" s="28"/>
    </row>
    <row r="62" spans="1:122" x14ac:dyDescent="0.25">
      <c r="A62" s="168"/>
      <c r="B62" s="55" t="s">
        <v>162</v>
      </c>
      <c r="C62" t="s">
        <v>31</v>
      </c>
      <c r="D62" s="55" t="s">
        <v>209</v>
      </c>
      <c r="F62" t="s">
        <v>210</v>
      </c>
      <c r="G62">
        <v>10</v>
      </c>
      <c r="H62">
        <v>20</v>
      </c>
      <c r="I62" s="70">
        <v>106.5</v>
      </c>
      <c r="J62" s="58">
        <v>5.8430232558139537</v>
      </c>
      <c r="K62" s="82">
        <v>88389.659999999989</v>
      </c>
      <c r="L62">
        <v>12</v>
      </c>
      <c r="M62">
        <v>5</v>
      </c>
      <c r="N62">
        <v>4</v>
      </c>
      <c r="O62">
        <v>7.5</v>
      </c>
      <c r="P62">
        <v>12</v>
      </c>
      <c r="Q62">
        <v>30</v>
      </c>
      <c r="R62">
        <v>30</v>
      </c>
      <c r="S62">
        <v>6</v>
      </c>
      <c r="T62" t="s">
        <v>29</v>
      </c>
      <c r="U62">
        <v>1.25</v>
      </c>
      <c r="V62">
        <v>4</v>
      </c>
      <c r="W62">
        <v>4.875</v>
      </c>
      <c r="X62">
        <v>7.5</v>
      </c>
      <c r="Y62">
        <v>7.5</v>
      </c>
      <c r="Z62" s="135">
        <v>25.125</v>
      </c>
      <c r="AA62" s="135"/>
      <c r="AB62" s="7"/>
      <c r="AC62" s="7"/>
      <c r="AD62" s="7"/>
      <c r="AE62" s="7"/>
      <c r="AF62" s="142"/>
      <c r="AR62" s="33"/>
      <c r="AS62" s="20"/>
      <c r="AT62" s="20"/>
      <c r="AU62" s="20"/>
      <c r="AV62" s="20"/>
      <c r="AW62" s="20"/>
      <c r="AX62" s="20"/>
      <c r="BD62" s="33"/>
      <c r="BO62" s="29"/>
      <c r="BP62" s="28"/>
      <c r="BQ62" s="27"/>
      <c r="BR62" s="27"/>
      <c r="BS62" s="27"/>
      <c r="BT62" s="27"/>
      <c r="BU62" s="27"/>
      <c r="BV62" s="27"/>
      <c r="BW62" s="27"/>
      <c r="BX62" s="27"/>
      <c r="BY62" s="27"/>
      <c r="BZ62" s="27"/>
      <c r="CA62" s="29"/>
      <c r="CB62" s="28"/>
      <c r="CC62" s="27"/>
      <c r="CD62" s="27"/>
      <c r="CE62" s="27"/>
      <c r="CF62" s="27"/>
      <c r="CG62" s="27"/>
      <c r="CH62" s="27"/>
      <c r="CI62" s="27"/>
      <c r="CJ62" s="27"/>
      <c r="CK62" s="27"/>
      <c r="CL62" s="27"/>
      <c r="CM62" s="27"/>
      <c r="CN62" s="28"/>
      <c r="CO62" s="29"/>
      <c r="CP62" s="27"/>
      <c r="CQ62" s="27"/>
      <c r="CR62" s="27"/>
      <c r="CS62" s="27"/>
      <c r="CT62" s="27"/>
      <c r="CU62" s="27"/>
      <c r="CV62" s="27"/>
      <c r="CW62" s="27"/>
      <c r="CX62" s="27"/>
      <c r="CY62" s="29"/>
      <c r="CZ62" s="28"/>
      <c r="DA62" s="27"/>
      <c r="DB62" s="27"/>
      <c r="DC62" s="27"/>
      <c r="DD62" s="27"/>
      <c r="DE62" s="27"/>
      <c r="DF62" s="27"/>
      <c r="DG62" s="27"/>
      <c r="DH62" s="27"/>
      <c r="DI62" s="27"/>
      <c r="DJ62" s="27"/>
      <c r="DK62" s="27"/>
      <c r="DL62" s="27"/>
      <c r="DM62" s="29"/>
      <c r="DN62" s="28"/>
      <c r="DO62" s="27"/>
      <c r="DP62" s="27"/>
      <c r="DQ62" s="29"/>
      <c r="DR62" s="28"/>
    </row>
    <row r="63" spans="1:122" s="8" customFormat="1" ht="14.65" hidden="1" customHeight="1" x14ac:dyDescent="0.25">
      <c r="A63" s="168"/>
      <c r="B63" s="55" t="s">
        <v>162</v>
      </c>
      <c r="C63" s="78"/>
      <c r="D63" s="64"/>
      <c r="E63" s="78"/>
      <c r="F63" s="78"/>
      <c r="G63" s="78"/>
      <c r="H63" s="78"/>
      <c r="I63" s="71"/>
      <c r="J63" s="59"/>
      <c r="K63" s="82"/>
      <c r="L63" s="78">
        <v>9804.9600000000009</v>
      </c>
      <c r="M63" s="78">
        <v>4899</v>
      </c>
      <c r="N63" s="78">
        <v>3247.2</v>
      </c>
      <c r="O63" s="78">
        <v>8820.9</v>
      </c>
      <c r="P63" s="78">
        <v>9789.119999999999</v>
      </c>
      <c r="Q63" s="78">
        <v>24472.799999999999</v>
      </c>
      <c r="R63" s="78">
        <v>21265.200000000001</v>
      </c>
      <c r="S63" s="78">
        <v>6090.4800000000005</v>
      </c>
      <c r="T63" s="78" t="s">
        <v>30</v>
      </c>
      <c r="U63" s="78"/>
      <c r="V63" s="78"/>
      <c r="W63" s="78"/>
      <c r="X63" s="78"/>
      <c r="Y63" s="78"/>
      <c r="Z63" s="136"/>
      <c r="AA63" s="136"/>
      <c r="AB63" s="139"/>
      <c r="AC63" s="139"/>
      <c r="AD63" s="139"/>
      <c r="AE63" s="139"/>
      <c r="AF63" s="143"/>
      <c r="AG63"/>
      <c r="AH63"/>
      <c r="AI63"/>
      <c r="AJ63"/>
      <c r="AK63"/>
      <c r="AL63"/>
      <c r="AM63"/>
      <c r="AN63"/>
      <c r="AO63"/>
      <c r="AP63"/>
      <c r="AQ63"/>
      <c r="AR63" s="33"/>
      <c r="AS63" s="19"/>
      <c r="AT63"/>
      <c r="AU63"/>
      <c r="AV63"/>
      <c r="AW63"/>
      <c r="AX63"/>
      <c r="AY63"/>
      <c r="AZ63"/>
      <c r="BA63"/>
      <c r="BB63"/>
      <c r="BC63"/>
      <c r="BD63" s="33"/>
      <c r="BE63"/>
      <c r="BF63"/>
      <c r="BG63"/>
      <c r="BH63"/>
      <c r="BI63"/>
      <c r="BJ63"/>
      <c r="BK63"/>
      <c r="BL63"/>
      <c r="BM63"/>
      <c r="BN63"/>
      <c r="BO63" s="29"/>
      <c r="BP63" s="28"/>
      <c r="BQ63" s="27"/>
      <c r="BR63" s="27"/>
      <c r="BS63" s="27"/>
      <c r="BT63" s="27"/>
      <c r="BU63" s="27"/>
      <c r="BV63" s="27"/>
      <c r="BW63" s="27"/>
      <c r="BX63" s="27"/>
      <c r="BY63" s="27"/>
      <c r="BZ63" s="27"/>
      <c r="CA63" s="29"/>
      <c r="CB63" s="28"/>
      <c r="CC63" s="27"/>
      <c r="CD63" s="27"/>
      <c r="CE63" s="27"/>
      <c r="CF63" s="27"/>
      <c r="CG63" s="27"/>
      <c r="CH63" s="27"/>
      <c r="CI63" s="27"/>
      <c r="CJ63" s="27"/>
      <c r="CK63" s="27"/>
      <c r="CL63" s="27"/>
      <c r="CM63" s="27"/>
      <c r="CN63" s="28"/>
      <c r="CO63" s="29"/>
      <c r="CP63" s="27"/>
      <c r="CQ63" s="27"/>
      <c r="CR63" s="27"/>
      <c r="CS63" s="27"/>
      <c r="CT63" s="27"/>
      <c r="CU63" s="27"/>
      <c r="CV63" s="27"/>
      <c r="CW63" s="27"/>
      <c r="CX63" s="27"/>
      <c r="CY63" s="29"/>
      <c r="CZ63" s="28"/>
      <c r="DA63" s="27"/>
      <c r="DB63" s="27"/>
      <c r="DC63" s="27"/>
      <c r="DD63" s="27"/>
      <c r="DE63" s="27"/>
      <c r="DF63" s="27"/>
      <c r="DG63" s="27"/>
      <c r="DH63" s="27"/>
      <c r="DI63" s="27"/>
      <c r="DJ63" s="27"/>
      <c r="DK63" s="27"/>
      <c r="DL63" s="27"/>
      <c r="DM63" s="29"/>
      <c r="DN63" s="28"/>
      <c r="DO63" s="27"/>
      <c r="DP63" s="28"/>
      <c r="DQ63" s="27"/>
      <c r="DR63" s="28"/>
    </row>
    <row r="64" spans="1:122" x14ac:dyDescent="0.25">
      <c r="A64" s="168"/>
      <c r="B64" s="55" t="s">
        <v>162</v>
      </c>
      <c r="C64" t="s">
        <v>34</v>
      </c>
      <c r="D64" s="55" t="s">
        <v>211</v>
      </c>
      <c r="E64" t="s">
        <v>212</v>
      </c>
      <c r="G64">
        <v>5</v>
      </c>
      <c r="H64">
        <v>5</v>
      </c>
      <c r="I64" s="70">
        <v>37</v>
      </c>
      <c r="J64" s="58">
        <v>2.0348837209302326</v>
      </c>
      <c r="K64" s="82">
        <v>30820.920000000002</v>
      </c>
      <c r="L64">
        <v>4</v>
      </c>
      <c r="M64">
        <v>2.5</v>
      </c>
      <c r="N64">
        <v>2</v>
      </c>
      <c r="O64">
        <v>2.5</v>
      </c>
      <c r="P64">
        <v>4</v>
      </c>
      <c r="Q64">
        <v>10</v>
      </c>
      <c r="R64">
        <v>10</v>
      </c>
      <c r="S64">
        <v>2</v>
      </c>
      <c r="T64" t="s">
        <v>29</v>
      </c>
      <c r="U64">
        <v>0.625</v>
      </c>
      <c r="V64">
        <v>1.5</v>
      </c>
      <c r="W64">
        <v>1.625</v>
      </c>
      <c r="X64">
        <v>2.5</v>
      </c>
      <c r="Y64">
        <v>2.5</v>
      </c>
      <c r="Z64" s="135">
        <v>8.75</v>
      </c>
      <c r="AA64" s="135"/>
      <c r="AB64" s="7"/>
      <c r="AC64" s="7"/>
      <c r="AD64" s="7"/>
      <c r="AE64" s="7"/>
      <c r="AF64" s="142"/>
      <c r="AR64" s="33"/>
      <c r="AS64" s="20"/>
      <c r="AT64" s="20"/>
      <c r="BD64" s="33"/>
      <c r="BO64" s="29"/>
      <c r="BP64" s="28"/>
      <c r="BQ64" s="27"/>
      <c r="BR64" s="27"/>
      <c r="BS64" s="27"/>
      <c r="BT64" s="27"/>
      <c r="BU64" s="27"/>
      <c r="BV64" s="27"/>
      <c r="BW64" s="27"/>
      <c r="BX64" s="27"/>
      <c r="BY64" s="27"/>
      <c r="BZ64" s="27"/>
      <c r="CA64" s="29"/>
      <c r="CB64" s="28"/>
      <c r="CC64" s="27"/>
      <c r="CD64" s="27"/>
      <c r="CE64" s="27"/>
      <c r="CF64" s="27"/>
      <c r="CG64" s="27"/>
      <c r="CH64" s="27"/>
      <c r="CI64" s="27"/>
      <c r="CJ64" s="27"/>
      <c r="CK64" s="27"/>
      <c r="CL64" s="27"/>
      <c r="CM64" s="27"/>
      <c r="CN64" s="28"/>
      <c r="CO64" s="29"/>
      <c r="CP64" s="27"/>
      <c r="CQ64" s="27"/>
      <c r="CR64" s="27"/>
      <c r="CS64" s="27"/>
      <c r="CT64" s="27"/>
      <c r="CU64" s="27"/>
      <c r="CV64" s="27"/>
      <c r="CW64" s="27"/>
      <c r="CX64" s="27"/>
      <c r="CY64" s="29"/>
      <c r="CZ64" s="28"/>
      <c r="DA64" s="27"/>
      <c r="DB64" s="27"/>
      <c r="DC64" s="27"/>
      <c r="DD64" s="27"/>
      <c r="DE64" s="27"/>
      <c r="DF64" s="27"/>
      <c r="DG64" s="27"/>
      <c r="DH64" s="27"/>
      <c r="DI64" s="27"/>
      <c r="DJ64" s="27"/>
      <c r="DK64" s="27"/>
      <c r="DL64" s="27"/>
      <c r="DM64" s="29"/>
      <c r="DN64" s="28"/>
      <c r="DO64" s="27"/>
      <c r="DP64" s="28"/>
      <c r="DQ64" s="27"/>
      <c r="DR64" s="28"/>
    </row>
    <row r="65" spans="1:122" s="8" customFormat="1" ht="14.65" hidden="1" customHeight="1" x14ac:dyDescent="0.25">
      <c r="A65" s="168"/>
      <c r="B65" s="55" t="s">
        <v>162</v>
      </c>
      <c r="C65" s="78"/>
      <c r="D65" s="64"/>
      <c r="E65" s="78"/>
      <c r="F65" s="78"/>
      <c r="G65" s="78"/>
      <c r="H65" s="78"/>
      <c r="I65" s="71"/>
      <c r="J65" s="59"/>
      <c r="K65" s="82"/>
      <c r="L65" s="78">
        <v>3268.32</v>
      </c>
      <c r="M65" s="78">
        <v>2449.5</v>
      </c>
      <c r="N65" s="78">
        <v>1623.6</v>
      </c>
      <c r="O65" s="78">
        <v>2940.2999999999997</v>
      </c>
      <c r="P65" s="78">
        <v>3263.04</v>
      </c>
      <c r="Q65" s="78">
        <v>8157.6</v>
      </c>
      <c r="R65" s="78">
        <v>7088.4000000000005</v>
      </c>
      <c r="S65" s="78">
        <v>2030.16</v>
      </c>
      <c r="T65" s="78" t="s">
        <v>30</v>
      </c>
      <c r="U65" s="78"/>
      <c r="V65" s="78"/>
      <c r="W65" s="78"/>
      <c r="X65" s="78"/>
      <c r="Y65" s="78"/>
      <c r="Z65" s="136"/>
      <c r="AA65" s="136"/>
      <c r="AB65" s="139"/>
      <c r="AC65" s="139"/>
      <c r="AD65" s="139"/>
      <c r="AE65" s="139"/>
      <c r="AF65" s="143"/>
      <c r="AG65"/>
      <c r="AH65"/>
      <c r="AI65"/>
      <c r="AJ65"/>
      <c r="AK65"/>
      <c r="AL65"/>
      <c r="AM65"/>
      <c r="AN65"/>
      <c r="AO65"/>
      <c r="AP65"/>
      <c r="AQ65"/>
      <c r="AR65" s="33"/>
      <c r="AS65" s="19"/>
      <c r="AT65"/>
      <c r="AU65"/>
      <c r="AV65"/>
      <c r="AW65"/>
      <c r="AX65"/>
      <c r="AY65"/>
      <c r="AZ65"/>
      <c r="BA65"/>
      <c r="BB65"/>
      <c r="BC65"/>
      <c r="BD65" s="33"/>
      <c r="BE65"/>
      <c r="BF65"/>
      <c r="BG65"/>
      <c r="BH65"/>
      <c r="BI65"/>
      <c r="BJ65"/>
      <c r="BK65"/>
      <c r="BL65"/>
      <c r="BM65"/>
      <c r="BN65"/>
      <c r="BO65" s="29"/>
      <c r="BP65" s="28"/>
      <c r="BQ65" s="27"/>
      <c r="BR65" s="27"/>
      <c r="BS65" s="27"/>
      <c r="BT65" s="27"/>
      <c r="BU65" s="27"/>
      <c r="BV65" s="27"/>
      <c r="BW65" s="27"/>
      <c r="BX65" s="27"/>
      <c r="BY65" s="27"/>
      <c r="BZ65" s="27"/>
      <c r="CA65" s="29"/>
      <c r="CB65" s="28"/>
      <c r="CC65" s="27"/>
      <c r="CD65" s="27"/>
      <c r="CE65" s="27"/>
      <c r="CF65" s="27"/>
      <c r="CG65" s="27"/>
      <c r="CH65" s="27"/>
      <c r="CI65" s="27"/>
      <c r="CJ65" s="27"/>
      <c r="CK65" s="27"/>
      <c r="CL65" s="27"/>
      <c r="CM65" s="27"/>
      <c r="CN65" s="28"/>
      <c r="CO65" s="29"/>
      <c r="CP65" s="27"/>
      <c r="CQ65" s="27"/>
      <c r="CR65" s="27"/>
      <c r="CS65" s="27"/>
      <c r="CT65" s="27"/>
      <c r="CU65" s="27"/>
      <c r="CV65" s="27"/>
      <c r="CW65" s="27"/>
      <c r="CX65" s="27"/>
      <c r="CY65" s="29"/>
      <c r="CZ65" s="28"/>
      <c r="DA65" s="27"/>
      <c r="DB65" s="27"/>
      <c r="DC65" s="27"/>
      <c r="DD65" s="27"/>
      <c r="DE65" s="27"/>
      <c r="DF65" s="27"/>
      <c r="DG65" s="27"/>
      <c r="DH65" s="27"/>
      <c r="DI65" s="27"/>
      <c r="DJ65" s="27"/>
      <c r="DK65" s="27"/>
      <c r="DL65" s="27"/>
      <c r="DM65" s="29"/>
      <c r="DN65" s="28"/>
      <c r="DO65" s="27"/>
      <c r="DP65" s="28"/>
      <c r="DQ65" s="27"/>
      <c r="DR65" s="28"/>
    </row>
    <row r="66" spans="1:122" x14ac:dyDescent="0.25">
      <c r="A66" s="168"/>
      <c r="B66" s="55" t="s">
        <v>162</v>
      </c>
      <c r="C66" t="s">
        <v>37</v>
      </c>
      <c r="D66" s="55" t="s">
        <v>213</v>
      </c>
      <c r="E66" t="s">
        <v>214</v>
      </c>
      <c r="F66" t="s">
        <v>40</v>
      </c>
      <c r="G66">
        <v>30</v>
      </c>
      <c r="H66">
        <v>30</v>
      </c>
      <c r="I66" s="70">
        <v>222</v>
      </c>
      <c r="J66" s="58">
        <v>12.209302325581396</v>
      </c>
      <c r="K66" s="82">
        <v>184925.52</v>
      </c>
      <c r="L66">
        <v>24</v>
      </c>
      <c r="M66">
        <v>15</v>
      </c>
      <c r="N66">
        <v>12</v>
      </c>
      <c r="O66">
        <v>15</v>
      </c>
      <c r="P66">
        <v>24</v>
      </c>
      <c r="Q66">
        <v>60</v>
      </c>
      <c r="R66">
        <v>60</v>
      </c>
      <c r="S66">
        <v>12</v>
      </c>
      <c r="T66" t="s">
        <v>29</v>
      </c>
      <c r="U66">
        <v>3.75</v>
      </c>
      <c r="V66">
        <v>9</v>
      </c>
      <c r="W66">
        <v>9.75</v>
      </c>
      <c r="X66">
        <v>15</v>
      </c>
      <c r="Y66">
        <v>15</v>
      </c>
      <c r="Z66" s="135">
        <v>52.5</v>
      </c>
      <c r="AA66" s="135"/>
      <c r="AB66" s="7"/>
      <c r="AC66" s="7"/>
      <c r="AD66" s="7"/>
      <c r="AE66" s="7"/>
      <c r="AF66" s="142"/>
      <c r="AR66" s="33"/>
      <c r="AS66" s="20"/>
      <c r="AT66" s="20"/>
      <c r="AU66" s="20"/>
      <c r="AV66" s="20"/>
      <c r="AW66" s="20"/>
      <c r="AX66" s="20"/>
      <c r="AY66" s="20"/>
      <c r="AZ66" s="20"/>
      <c r="BA66" s="20"/>
      <c r="BB66" s="20"/>
      <c r="BC66" s="20"/>
      <c r="BD66" s="20"/>
      <c r="BO66" s="29"/>
      <c r="BP66" s="27"/>
      <c r="BQ66" s="27"/>
      <c r="BR66" s="27"/>
      <c r="BS66" s="27"/>
      <c r="BT66" s="27"/>
      <c r="BU66" s="27"/>
      <c r="BV66" s="27"/>
      <c r="BW66" s="27"/>
      <c r="BX66" s="27"/>
      <c r="BY66" s="27"/>
      <c r="BZ66" s="27"/>
      <c r="CA66" s="29"/>
      <c r="CB66" s="28"/>
      <c r="CC66" s="27"/>
      <c r="CD66" s="27"/>
      <c r="CE66" s="27"/>
      <c r="CF66" s="27"/>
      <c r="CG66" s="27"/>
      <c r="CH66" s="27"/>
      <c r="CI66" s="27"/>
      <c r="CJ66" s="27"/>
      <c r="CK66" s="27"/>
      <c r="CL66" s="27"/>
      <c r="CM66" s="27"/>
      <c r="CN66" s="27"/>
      <c r="CO66" s="27"/>
      <c r="CP66" s="27"/>
      <c r="CQ66" s="27"/>
      <c r="CR66" s="27"/>
      <c r="CS66" s="27"/>
      <c r="CT66" s="27"/>
      <c r="CU66" s="27"/>
      <c r="CV66" s="27"/>
      <c r="CW66" s="27"/>
      <c r="CX66" s="27"/>
      <c r="CY66" s="29"/>
      <c r="CZ66" s="28"/>
      <c r="DA66" s="27"/>
      <c r="DB66" s="27"/>
      <c r="DC66" s="27"/>
      <c r="DD66" s="27"/>
      <c r="DE66" s="27"/>
      <c r="DF66" s="27"/>
      <c r="DG66" s="27"/>
      <c r="DH66" s="27"/>
      <c r="DI66" s="27"/>
      <c r="DJ66" s="27"/>
      <c r="DK66" s="27"/>
      <c r="DL66" s="27"/>
      <c r="DM66" s="29"/>
      <c r="DN66" s="28"/>
      <c r="DO66" s="27"/>
      <c r="DP66" s="28"/>
      <c r="DQ66" s="27"/>
      <c r="DR66" s="28"/>
    </row>
    <row r="67" spans="1:122" s="8" customFormat="1" ht="14.65" hidden="1" customHeight="1" x14ac:dyDescent="0.25">
      <c r="A67" s="168"/>
      <c r="B67" s="55" t="s">
        <v>162</v>
      </c>
      <c r="C67" s="78"/>
      <c r="D67" s="64"/>
      <c r="E67" s="78"/>
      <c r="F67" s="78"/>
      <c r="G67" s="78"/>
      <c r="H67" s="78"/>
      <c r="I67" s="71"/>
      <c r="J67" s="59"/>
      <c r="K67" s="82"/>
      <c r="L67" s="78">
        <v>19609.920000000002</v>
      </c>
      <c r="M67" s="78">
        <v>14697</v>
      </c>
      <c r="N67" s="78">
        <v>9741.5999999999985</v>
      </c>
      <c r="O67" s="78">
        <v>17641.8</v>
      </c>
      <c r="P67" s="78">
        <v>19578.239999999998</v>
      </c>
      <c r="Q67" s="78">
        <v>48945.599999999999</v>
      </c>
      <c r="R67" s="78">
        <v>42530.400000000001</v>
      </c>
      <c r="S67" s="78">
        <v>12180.960000000001</v>
      </c>
      <c r="T67" s="78" t="s">
        <v>30</v>
      </c>
      <c r="U67" s="78"/>
      <c r="V67" s="78"/>
      <c r="W67" s="78"/>
      <c r="X67" s="78"/>
      <c r="Y67" s="78"/>
      <c r="Z67" s="136"/>
      <c r="AA67" s="136"/>
      <c r="AB67" s="139"/>
      <c r="AC67" s="139"/>
      <c r="AD67" s="139"/>
      <c r="AE67" s="139"/>
      <c r="AF67" s="143"/>
      <c r="AG67"/>
      <c r="AH67"/>
      <c r="AI67"/>
      <c r="AJ67"/>
      <c r="AK67"/>
      <c r="AL67"/>
      <c r="AM67"/>
      <c r="AN67"/>
      <c r="AO67"/>
      <c r="AP67"/>
      <c r="AQ67"/>
      <c r="AR67" s="33"/>
      <c r="AS67" s="19"/>
      <c r="AT67"/>
      <c r="AU67"/>
      <c r="AV67"/>
      <c r="AW67"/>
      <c r="AX67"/>
      <c r="AY67"/>
      <c r="AZ67"/>
      <c r="BA67"/>
      <c r="BB67"/>
      <c r="BC67"/>
      <c r="BD67" s="33"/>
      <c r="BE67"/>
      <c r="BF67"/>
      <c r="BG67"/>
      <c r="BH67"/>
      <c r="BI67"/>
      <c r="BJ67"/>
      <c r="BK67"/>
      <c r="BL67"/>
      <c r="BM67"/>
      <c r="BN67"/>
      <c r="BO67" s="19"/>
      <c r="BP67"/>
      <c r="BQ67"/>
      <c r="BR67"/>
      <c r="BS67"/>
      <c r="BT67"/>
      <c r="BU67"/>
      <c r="BV67"/>
      <c r="BW67"/>
      <c r="BX67"/>
      <c r="BY67"/>
      <c r="BZ67"/>
      <c r="CA67" s="79"/>
      <c r="CB67" s="28"/>
      <c r="CC67"/>
      <c r="CD67"/>
      <c r="CE67"/>
      <c r="CF67"/>
      <c r="CG67"/>
      <c r="CH67"/>
      <c r="CI67"/>
      <c r="CJ67"/>
      <c r="CK67"/>
      <c r="CL67"/>
      <c r="CM67"/>
      <c r="CN67"/>
      <c r="CO67"/>
      <c r="CP67"/>
      <c r="CQ67"/>
      <c r="CR67"/>
      <c r="CS67"/>
      <c r="CT67"/>
      <c r="CU67"/>
      <c r="CV67"/>
      <c r="CW67"/>
      <c r="CX67"/>
      <c r="CY67" s="19"/>
      <c r="CZ67" s="33"/>
      <c r="DA67"/>
      <c r="DB67"/>
      <c r="DC67"/>
      <c r="DD67"/>
      <c r="DE67"/>
      <c r="DF67"/>
      <c r="DG67"/>
      <c r="DH67"/>
      <c r="DI67"/>
      <c r="DJ67"/>
      <c r="DK67"/>
      <c r="DL67"/>
      <c r="DM67" s="19"/>
      <c r="DN67"/>
      <c r="DO67" s="19"/>
      <c r="DP67" s="33"/>
      <c r="DQ67"/>
      <c r="DR67" s="33"/>
    </row>
    <row r="68" spans="1:122" x14ac:dyDescent="0.25">
      <c r="A68" s="168"/>
      <c r="B68" s="55" t="s">
        <v>162</v>
      </c>
      <c r="C68" t="s">
        <v>41</v>
      </c>
      <c r="D68" s="55" t="s">
        <v>215</v>
      </c>
      <c r="E68" t="s">
        <v>43</v>
      </c>
      <c r="F68" t="s">
        <v>44</v>
      </c>
      <c r="G68">
        <v>20</v>
      </c>
      <c r="H68">
        <v>20</v>
      </c>
      <c r="I68" s="70">
        <v>148</v>
      </c>
      <c r="J68" s="58">
        <v>8.1395348837209305</v>
      </c>
      <c r="K68" s="82">
        <v>123283.68000000001</v>
      </c>
      <c r="L68">
        <v>16</v>
      </c>
      <c r="M68">
        <v>10</v>
      </c>
      <c r="N68">
        <v>8</v>
      </c>
      <c r="O68">
        <v>10</v>
      </c>
      <c r="P68">
        <v>16</v>
      </c>
      <c r="Q68">
        <v>40</v>
      </c>
      <c r="R68">
        <v>40</v>
      </c>
      <c r="S68">
        <v>8</v>
      </c>
      <c r="T68" t="s">
        <v>29</v>
      </c>
      <c r="U68">
        <v>2.5</v>
      </c>
      <c r="V68">
        <v>6</v>
      </c>
      <c r="W68">
        <v>6.5</v>
      </c>
      <c r="X68">
        <v>10</v>
      </c>
      <c r="Y68">
        <v>10</v>
      </c>
      <c r="Z68" s="135">
        <v>35</v>
      </c>
      <c r="AA68" s="135"/>
      <c r="AB68" s="7"/>
      <c r="AC68" s="7"/>
      <c r="AD68" s="7"/>
      <c r="AE68" s="7"/>
      <c r="AF68" s="142"/>
      <c r="AR68" s="33"/>
      <c r="AS68" s="20"/>
      <c r="AT68" s="20"/>
      <c r="AU68" s="20"/>
      <c r="AV68" s="20"/>
      <c r="AW68" s="20"/>
      <c r="AX68" s="20"/>
      <c r="AY68" s="20"/>
      <c r="AZ68" s="20"/>
      <c r="BD68" s="33"/>
      <c r="BO68" s="29"/>
      <c r="BP68" s="27"/>
      <c r="BQ68" s="27"/>
      <c r="BR68" s="27"/>
      <c r="BS68" s="27"/>
      <c r="BT68" s="27"/>
      <c r="BU68" s="27"/>
      <c r="BV68" s="27"/>
      <c r="BW68" s="27"/>
      <c r="BX68" s="27"/>
      <c r="BY68" s="27"/>
      <c r="BZ68" s="27"/>
      <c r="CA68" s="29"/>
      <c r="CB68" s="28"/>
      <c r="CC68" s="27"/>
      <c r="CD68" s="27"/>
      <c r="CE68" s="27"/>
      <c r="CF68" s="27"/>
      <c r="CG68" s="27"/>
      <c r="CH68" s="27"/>
      <c r="CI68" s="27"/>
      <c r="CJ68" s="27"/>
      <c r="CK68" s="27"/>
      <c r="CL68" s="27"/>
      <c r="CM68" s="27"/>
      <c r="CN68" s="27"/>
      <c r="CO68" s="27"/>
      <c r="CP68" s="27"/>
      <c r="CQ68" s="27"/>
      <c r="CR68" s="27"/>
      <c r="CS68" s="27"/>
      <c r="CT68" s="27"/>
      <c r="CU68" s="27"/>
      <c r="CV68" s="27"/>
      <c r="CW68" s="27"/>
      <c r="CX68" s="27"/>
      <c r="CY68" s="29"/>
      <c r="CZ68" s="28"/>
      <c r="DA68" s="27"/>
      <c r="DB68" s="27"/>
      <c r="DC68" s="27"/>
      <c r="DD68" s="27"/>
      <c r="DE68" s="27"/>
      <c r="DF68" s="27"/>
      <c r="DG68" s="27"/>
      <c r="DH68" s="27"/>
      <c r="DI68" s="27"/>
      <c r="DJ68" s="27"/>
      <c r="DK68" s="27"/>
      <c r="DL68" s="27"/>
      <c r="DM68" s="29"/>
      <c r="DN68" s="27"/>
      <c r="DO68" s="29"/>
      <c r="DP68" s="28"/>
      <c r="DQ68" s="27"/>
      <c r="DR68" s="28"/>
    </row>
    <row r="69" spans="1:122" s="8" customFormat="1" ht="14.65" hidden="1" customHeight="1" x14ac:dyDescent="0.25">
      <c r="A69" s="168"/>
      <c r="B69" s="55" t="s">
        <v>162</v>
      </c>
      <c r="C69" s="78"/>
      <c r="D69" s="64"/>
      <c r="E69" s="78"/>
      <c r="F69" s="78"/>
      <c r="G69" s="78"/>
      <c r="H69" s="78"/>
      <c r="I69" s="71"/>
      <c r="J69" s="59"/>
      <c r="K69" s="82"/>
      <c r="L69" s="78">
        <v>13073.28</v>
      </c>
      <c r="M69" s="78">
        <v>9798</v>
      </c>
      <c r="N69" s="78">
        <v>6494.4</v>
      </c>
      <c r="O69" s="78">
        <v>11761.199999999999</v>
      </c>
      <c r="P69" s="78">
        <v>13052.16</v>
      </c>
      <c r="Q69" s="78">
        <v>32630.400000000001</v>
      </c>
      <c r="R69" s="78">
        <v>28353.600000000002</v>
      </c>
      <c r="S69" s="78">
        <v>8120.64</v>
      </c>
      <c r="T69" s="78" t="s">
        <v>30</v>
      </c>
      <c r="U69" s="78"/>
      <c r="V69" s="78"/>
      <c r="W69" s="78"/>
      <c r="X69" s="78"/>
      <c r="Y69" s="78"/>
      <c r="Z69" s="136"/>
      <c r="AA69" s="136"/>
      <c r="AB69" s="139"/>
      <c r="AC69" s="139"/>
      <c r="AD69" s="139"/>
      <c r="AE69" s="139"/>
      <c r="AF69" s="143"/>
      <c r="AG69"/>
      <c r="AH69"/>
      <c r="AI69"/>
      <c r="AJ69"/>
      <c r="AK69"/>
      <c r="AL69"/>
      <c r="AM69"/>
      <c r="AN69"/>
      <c r="AO69"/>
      <c r="AP69"/>
      <c r="AQ69"/>
      <c r="AR69" s="33"/>
      <c r="AS69" s="19"/>
      <c r="AT69"/>
      <c r="AU69"/>
      <c r="AV69"/>
      <c r="AW69"/>
      <c r="AX69"/>
      <c r="AY69"/>
      <c r="AZ69"/>
      <c r="BA69"/>
      <c r="BB69"/>
      <c r="BC69"/>
      <c r="BD69" s="33"/>
      <c r="BE69"/>
      <c r="BF69"/>
      <c r="BG69"/>
      <c r="BH69"/>
      <c r="BI69"/>
      <c r="BJ69"/>
      <c r="BK69"/>
      <c r="BL69"/>
      <c r="BM69"/>
      <c r="BN69"/>
      <c r="BO69" s="29"/>
      <c r="BP69" s="28"/>
      <c r="BQ69" s="27"/>
      <c r="BR69" s="27"/>
      <c r="BS69" s="27"/>
      <c r="BT69" s="27"/>
      <c r="BU69" s="27"/>
      <c r="BV69" s="27"/>
      <c r="BW69" s="27"/>
      <c r="BX69" s="27"/>
      <c r="BY69" s="27"/>
      <c r="BZ69" s="27"/>
      <c r="CA69" s="79"/>
      <c r="CB69" s="28"/>
      <c r="CC69" s="27"/>
      <c r="CD69" s="27"/>
      <c r="CE69" s="27"/>
      <c r="CF69" s="27"/>
      <c r="CG69" s="27"/>
      <c r="CH69" s="27"/>
      <c r="CI69" s="27"/>
      <c r="CJ69" s="27"/>
      <c r="CK69" s="27"/>
      <c r="CL69" s="27"/>
      <c r="CM69" s="29"/>
      <c r="CN69" s="28"/>
      <c r="CO69" s="29"/>
      <c r="CP69" s="27"/>
      <c r="CQ69" s="27"/>
      <c r="CR69" s="27"/>
      <c r="CS69" s="27"/>
      <c r="CT69" s="27"/>
      <c r="CU69" s="27"/>
      <c r="CV69" s="27"/>
      <c r="CW69" s="27"/>
      <c r="CX69" s="27"/>
      <c r="CY69" s="29"/>
      <c r="CZ69" s="28"/>
      <c r="DA69" s="27"/>
      <c r="DB69" s="27"/>
      <c r="DC69" s="27"/>
      <c r="DD69" s="27"/>
      <c r="DE69" s="27"/>
      <c r="DF69" s="27"/>
      <c r="DG69" s="27"/>
      <c r="DH69" s="27"/>
      <c r="DI69" s="27"/>
      <c r="DJ69" s="27"/>
      <c r="DK69" s="27"/>
      <c r="DL69" s="27"/>
      <c r="DM69" s="29"/>
      <c r="DN69" s="27"/>
      <c r="DO69" s="29"/>
      <c r="DP69" s="28"/>
      <c r="DQ69" s="27"/>
      <c r="DR69" s="28"/>
    </row>
    <row r="70" spans="1:122" x14ac:dyDescent="0.25">
      <c r="A70" s="168"/>
      <c r="B70" s="55" t="s">
        <v>162</v>
      </c>
      <c r="C70" t="s">
        <v>45</v>
      </c>
      <c r="D70" s="55" t="s">
        <v>216</v>
      </c>
      <c r="E70" t="s">
        <v>47</v>
      </c>
      <c r="G70">
        <v>10</v>
      </c>
      <c r="H70">
        <v>15</v>
      </c>
      <c r="I70" s="70">
        <v>90.25</v>
      </c>
      <c r="J70" s="58">
        <v>4.9563953488372094</v>
      </c>
      <c r="K70" s="82">
        <v>75015.75</v>
      </c>
      <c r="L70">
        <v>10</v>
      </c>
      <c r="M70">
        <v>5</v>
      </c>
      <c r="N70">
        <v>4</v>
      </c>
      <c r="O70">
        <v>6.25</v>
      </c>
      <c r="P70">
        <v>10</v>
      </c>
      <c r="Q70">
        <v>25</v>
      </c>
      <c r="R70">
        <v>25</v>
      </c>
      <c r="S70">
        <v>5</v>
      </c>
      <c r="T70" t="s">
        <v>29</v>
      </c>
      <c r="U70">
        <v>1.25</v>
      </c>
      <c r="V70">
        <v>3.5</v>
      </c>
      <c r="W70">
        <v>4.0625</v>
      </c>
      <c r="X70">
        <v>6.25</v>
      </c>
      <c r="Y70">
        <v>6.25</v>
      </c>
      <c r="Z70" s="135">
        <v>21.3125</v>
      </c>
      <c r="AA70" s="135"/>
      <c r="AB70" s="7"/>
      <c r="AC70" s="7"/>
      <c r="AD70" s="7"/>
      <c r="AE70" s="7"/>
      <c r="AF70" s="142"/>
      <c r="AR70" s="33"/>
      <c r="AS70" s="20"/>
      <c r="AT70" s="20"/>
      <c r="AU70" s="20"/>
      <c r="AV70" s="20"/>
      <c r="AW70" s="20"/>
      <c r="BD70" s="33"/>
      <c r="BO70" s="29"/>
      <c r="BP70" s="28"/>
      <c r="BQ70" s="27"/>
      <c r="BR70" s="27"/>
      <c r="BS70" s="27"/>
      <c r="BT70" s="27"/>
      <c r="BU70" s="27"/>
      <c r="BV70" s="27"/>
      <c r="BW70" s="27"/>
      <c r="BX70" s="27"/>
      <c r="BY70" s="27"/>
      <c r="BZ70" s="27"/>
      <c r="CA70" s="29"/>
      <c r="CB70" s="28"/>
      <c r="CC70" s="27"/>
      <c r="CD70" s="27"/>
      <c r="CE70" s="27"/>
      <c r="CF70" s="27"/>
      <c r="CG70" s="27"/>
      <c r="CH70" s="27"/>
      <c r="CI70" s="27"/>
      <c r="CJ70" s="27"/>
      <c r="CK70" s="27"/>
      <c r="CL70" s="27"/>
      <c r="CM70" s="29"/>
      <c r="CN70" s="28"/>
      <c r="CO70" s="29"/>
      <c r="CP70" s="27"/>
      <c r="CQ70" s="27"/>
      <c r="CR70" s="27"/>
      <c r="CS70" s="27"/>
      <c r="CT70" s="27"/>
      <c r="CU70" s="27"/>
      <c r="CV70" s="27"/>
      <c r="CW70" s="27"/>
      <c r="CX70" s="27"/>
      <c r="CY70" s="29"/>
      <c r="CZ70" s="28"/>
      <c r="DA70" s="27"/>
      <c r="DB70" s="27"/>
      <c r="DC70" s="27"/>
      <c r="DD70" s="27"/>
      <c r="DE70" s="27"/>
      <c r="DF70" s="27"/>
      <c r="DG70" s="27"/>
      <c r="DH70" s="27"/>
      <c r="DI70" s="27"/>
      <c r="DJ70" s="27"/>
      <c r="DK70" s="27"/>
      <c r="DL70" s="27"/>
      <c r="DM70" s="29"/>
      <c r="DN70" s="27"/>
      <c r="DO70" s="29"/>
      <c r="DP70" s="28"/>
      <c r="DQ70" s="27"/>
      <c r="DR70" s="28"/>
    </row>
    <row r="71" spans="1:122" s="8" customFormat="1" ht="14.65" hidden="1" customHeight="1" x14ac:dyDescent="0.25">
      <c r="A71" s="168"/>
      <c r="B71" s="55" t="s">
        <v>162</v>
      </c>
      <c r="C71" s="78"/>
      <c r="D71" s="64"/>
      <c r="E71" s="78"/>
      <c r="F71" s="78"/>
      <c r="G71" s="78"/>
      <c r="H71" s="78"/>
      <c r="I71" s="71"/>
      <c r="J71" s="59"/>
      <c r="K71" s="82"/>
      <c r="L71" s="78">
        <v>8170.8</v>
      </c>
      <c r="M71" s="78">
        <v>4899</v>
      </c>
      <c r="N71" s="78">
        <v>3247.2</v>
      </c>
      <c r="O71" s="78">
        <v>7350.7499999999991</v>
      </c>
      <c r="P71" s="78">
        <v>8157.6</v>
      </c>
      <c r="Q71" s="78">
        <v>20394</v>
      </c>
      <c r="R71" s="78">
        <v>17721</v>
      </c>
      <c r="S71" s="78">
        <v>5075.4000000000005</v>
      </c>
      <c r="T71" s="78" t="s">
        <v>30</v>
      </c>
      <c r="U71" s="78"/>
      <c r="V71" s="78"/>
      <c r="W71" s="78"/>
      <c r="X71" s="78"/>
      <c r="Y71" s="78"/>
      <c r="Z71" s="136"/>
      <c r="AA71" s="136"/>
      <c r="AB71" s="139"/>
      <c r="AC71" s="139"/>
      <c r="AD71" s="139"/>
      <c r="AE71" s="139"/>
      <c r="AF71" s="143"/>
      <c r="AG71"/>
      <c r="AH71"/>
      <c r="AI71"/>
      <c r="AJ71"/>
      <c r="AK71"/>
      <c r="AL71"/>
      <c r="AM71"/>
      <c r="AN71"/>
      <c r="AO71"/>
      <c r="AP71"/>
      <c r="AQ71"/>
      <c r="AR71" s="33"/>
      <c r="AS71" s="19"/>
      <c r="AT71"/>
      <c r="AU71"/>
      <c r="AV71"/>
      <c r="AW71"/>
      <c r="AX71"/>
      <c r="AY71"/>
      <c r="AZ71"/>
      <c r="BA71"/>
      <c r="BB71"/>
      <c r="BC71"/>
      <c r="BD71" s="33"/>
      <c r="BE71"/>
      <c r="BF71"/>
      <c r="BG71"/>
      <c r="BH71"/>
      <c r="BI71"/>
      <c r="BJ71"/>
      <c r="BK71"/>
      <c r="BL71"/>
      <c r="BM71"/>
      <c r="BN71"/>
      <c r="BO71" s="29"/>
      <c r="BP71" s="28"/>
      <c r="BQ71" s="27"/>
      <c r="BR71" s="27"/>
      <c r="BS71" s="27"/>
      <c r="BT71" s="27"/>
      <c r="BU71" s="27"/>
      <c r="BV71" s="27"/>
      <c r="BW71" s="27"/>
      <c r="BX71" s="27"/>
      <c r="BY71" s="27"/>
      <c r="BZ71" s="27"/>
      <c r="CA71" s="27"/>
      <c r="CB71" s="27"/>
      <c r="CC71" s="29"/>
      <c r="CD71" s="27"/>
      <c r="CE71" s="27"/>
      <c r="CF71" s="27"/>
      <c r="CG71" s="27"/>
      <c r="CH71" s="27"/>
      <c r="CI71" s="27"/>
      <c r="CJ71" s="27"/>
      <c r="CK71" s="27"/>
      <c r="CL71" s="27"/>
      <c r="CM71" s="29"/>
      <c r="CN71" s="28"/>
      <c r="CO71" s="29"/>
      <c r="CP71" s="27"/>
      <c r="CQ71" s="27"/>
      <c r="CR71" s="27"/>
      <c r="CS71" s="27"/>
      <c r="CT71" s="27"/>
      <c r="CU71" s="27"/>
      <c r="CV71" s="27"/>
      <c r="CW71" s="27"/>
      <c r="CX71" s="27"/>
      <c r="CY71" s="29"/>
      <c r="CZ71" s="28"/>
      <c r="DA71" s="27"/>
      <c r="DB71" s="27"/>
      <c r="DC71" s="27"/>
      <c r="DD71" s="27"/>
      <c r="DE71" s="27"/>
      <c r="DF71" s="27"/>
      <c r="DG71" s="27"/>
      <c r="DH71" s="27"/>
      <c r="DI71" s="27"/>
      <c r="DJ71" s="27"/>
      <c r="DK71" s="27"/>
      <c r="DL71" s="27"/>
      <c r="DM71" s="29"/>
      <c r="DN71" s="27"/>
      <c r="DO71" s="29"/>
      <c r="DP71" s="28"/>
      <c r="DQ71" s="27"/>
      <c r="DR71" s="28"/>
    </row>
    <row r="72" spans="1:122" x14ac:dyDescent="0.25">
      <c r="A72" s="168"/>
      <c r="B72" s="55" t="s">
        <v>162</v>
      </c>
      <c r="C72" t="s">
        <v>48</v>
      </c>
      <c r="D72" s="55" t="s">
        <v>217</v>
      </c>
      <c r="E72" t="s">
        <v>218</v>
      </c>
      <c r="G72">
        <v>0</v>
      </c>
      <c r="H72">
        <v>6</v>
      </c>
      <c r="I72" s="70">
        <v>19.5</v>
      </c>
      <c r="J72" s="58">
        <v>1.0639534883720931</v>
      </c>
      <c r="K72" s="82">
        <v>16048.692000000001</v>
      </c>
      <c r="L72">
        <v>2.4000000000000004</v>
      </c>
      <c r="M72">
        <v>0</v>
      </c>
      <c r="N72">
        <v>0</v>
      </c>
      <c r="O72">
        <v>1.5</v>
      </c>
      <c r="P72">
        <v>2.4000000000000004</v>
      </c>
      <c r="Q72">
        <v>6</v>
      </c>
      <c r="R72">
        <v>6</v>
      </c>
      <c r="S72">
        <v>1.2000000000000002</v>
      </c>
      <c r="T72" t="s">
        <v>29</v>
      </c>
      <c r="U72">
        <v>0</v>
      </c>
      <c r="V72">
        <v>0.60000000000000009</v>
      </c>
      <c r="W72">
        <v>0.97500000000000009</v>
      </c>
      <c r="X72">
        <v>1.5</v>
      </c>
      <c r="Y72">
        <v>1.5</v>
      </c>
      <c r="Z72" s="135">
        <v>4.5750000000000002</v>
      </c>
      <c r="AA72" s="135"/>
      <c r="AB72" s="7"/>
      <c r="AC72" s="7"/>
      <c r="AD72" s="7"/>
      <c r="AE72" s="7"/>
      <c r="AF72" s="142"/>
      <c r="AR72" s="33"/>
      <c r="AS72" s="20"/>
      <c r="BD72" s="33"/>
      <c r="BO72" s="29"/>
      <c r="BP72" s="28"/>
      <c r="BQ72" s="27"/>
      <c r="BR72" s="27"/>
      <c r="BS72" s="27"/>
      <c r="BT72" s="27"/>
      <c r="BU72" s="27"/>
      <c r="BV72" s="27"/>
      <c r="BW72" s="27"/>
      <c r="BX72" s="27"/>
      <c r="BY72" s="27"/>
      <c r="BZ72" s="27"/>
      <c r="CA72" s="27"/>
      <c r="CB72" s="27"/>
      <c r="CC72" s="29"/>
      <c r="CD72" s="27"/>
      <c r="CE72" s="27"/>
      <c r="CF72" s="27"/>
      <c r="CG72" s="27"/>
      <c r="CH72" s="27"/>
      <c r="CI72" s="27"/>
      <c r="CJ72" s="27"/>
      <c r="CK72" s="27"/>
      <c r="CL72" s="27"/>
      <c r="CM72" s="29"/>
      <c r="CN72" s="28"/>
      <c r="CO72" s="29"/>
      <c r="CP72" s="27"/>
      <c r="CQ72" s="27"/>
      <c r="CR72" s="27"/>
      <c r="CS72" s="27"/>
      <c r="CT72" s="27"/>
      <c r="CU72" s="27"/>
      <c r="CV72" s="27"/>
      <c r="CW72" s="27"/>
      <c r="CX72" s="27"/>
      <c r="CY72" s="29"/>
      <c r="CZ72" s="28"/>
      <c r="DA72" s="27"/>
      <c r="DB72" s="27"/>
      <c r="DC72" s="27"/>
      <c r="DD72" s="27"/>
      <c r="DE72" s="27"/>
      <c r="DF72" s="27"/>
      <c r="DG72" s="27"/>
      <c r="DH72" s="27"/>
      <c r="DI72" s="27"/>
      <c r="DJ72" s="27"/>
      <c r="DK72" s="27"/>
      <c r="DL72" s="27"/>
      <c r="DM72" s="29"/>
      <c r="DN72" s="27"/>
      <c r="DO72" s="29"/>
      <c r="DP72" s="28"/>
      <c r="DQ72" s="27"/>
      <c r="DR72" s="28"/>
    </row>
    <row r="73" spans="1:122" s="8" customFormat="1" ht="14.65" hidden="1" customHeight="1" x14ac:dyDescent="0.25">
      <c r="A73" s="168"/>
      <c r="B73" s="55" t="s">
        <v>162</v>
      </c>
      <c r="C73" s="78"/>
      <c r="D73" s="64"/>
      <c r="E73" s="78"/>
      <c r="F73" s="78"/>
      <c r="G73" s="78"/>
      <c r="H73" s="78"/>
      <c r="I73" s="71"/>
      <c r="J73" s="59"/>
      <c r="K73" s="82"/>
      <c r="L73" s="78">
        <v>1960.9920000000004</v>
      </c>
      <c r="M73" s="78">
        <v>0</v>
      </c>
      <c r="N73" s="78">
        <v>0</v>
      </c>
      <c r="O73" s="78">
        <v>1764.1799999999998</v>
      </c>
      <c r="P73" s="78">
        <v>1957.8240000000003</v>
      </c>
      <c r="Q73" s="78">
        <v>4894.5599999999995</v>
      </c>
      <c r="R73" s="78">
        <v>4253.04</v>
      </c>
      <c r="S73" s="78">
        <v>1218.0960000000002</v>
      </c>
      <c r="T73" s="78" t="s">
        <v>30</v>
      </c>
      <c r="U73" s="78"/>
      <c r="V73" s="78"/>
      <c r="W73" s="78"/>
      <c r="X73" s="78"/>
      <c r="Y73" s="78"/>
      <c r="Z73" s="136"/>
      <c r="AA73" s="136"/>
      <c r="AB73" s="139"/>
      <c r="AC73" s="139"/>
      <c r="AD73" s="139"/>
      <c r="AE73" s="139"/>
      <c r="AF73" s="143"/>
      <c r="AG73"/>
      <c r="AH73"/>
      <c r="AI73"/>
      <c r="AJ73"/>
      <c r="AK73"/>
      <c r="AL73"/>
      <c r="AM73"/>
      <c r="AN73"/>
      <c r="AO73"/>
      <c r="AP73"/>
      <c r="AQ73"/>
      <c r="AR73" s="33"/>
      <c r="AS73" s="19"/>
      <c r="AT73"/>
      <c r="AU73"/>
      <c r="AV73"/>
      <c r="AW73"/>
      <c r="AX73"/>
      <c r="AY73"/>
      <c r="AZ73"/>
      <c r="BA73"/>
      <c r="BB73"/>
      <c r="BC73"/>
      <c r="BD73" s="33"/>
      <c r="BE73"/>
      <c r="BF73"/>
      <c r="BG73"/>
      <c r="BH73"/>
      <c r="BI73"/>
      <c r="BJ73"/>
      <c r="BK73"/>
      <c r="BL73"/>
      <c r="BM73"/>
      <c r="BN73"/>
      <c r="BO73" s="29"/>
      <c r="BP73" s="28"/>
      <c r="BQ73" s="27"/>
      <c r="BR73" s="27"/>
      <c r="BS73" s="27"/>
      <c r="BT73" s="27"/>
      <c r="BU73" s="27"/>
      <c r="BV73" s="27"/>
      <c r="BW73" s="27"/>
      <c r="BX73" s="27"/>
      <c r="BY73" s="27"/>
      <c r="BZ73" s="27"/>
      <c r="CA73" s="27"/>
      <c r="CB73" s="27"/>
      <c r="CC73" s="29"/>
      <c r="CD73" s="27"/>
      <c r="CE73" s="27"/>
      <c r="CF73" s="27"/>
      <c r="CG73" s="27"/>
      <c r="CH73" s="27"/>
      <c r="CI73" s="27"/>
      <c r="CJ73" s="27"/>
      <c r="CK73" s="27"/>
      <c r="CL73" s="27"/>
      <c r="CM73" s="29"/>
      <c r="CN73" s="28"/>
      <c r="CO73" s="29"/>
      <c r="CP73" s="27"/>
      <c r="CQ73" s="27"/>
      <c r="CR73" s="27"/>
      <c r="CS73" s="27"/>
      <c r="CT73" s="27"/>
      <c r="CU73" s="27"/>
      <c r="CV73" s="27"/>
      <c r="CW73" s="27"/>
      <c r="CX73" s="27"/>
      <c r="CY73" s="29"/>
      <c r="CZ73" s="28"/>
      <c r="DA73" s="27"/>
      <c r="DB73" s="27"/>
      <c r="DC73" s="27"/>
      <c r="DD73" s="27"/>
      <c r="DE73" s="27"/>
      <c r="DF73" s="27"/>
      <c r="DG73" s="27"/>
      <c r="DH73" s="27"/>
      <c r="DI73" s="27"/>
      <c r="DJ73" s="27"/>
      <c r="DK73" s="27"/>
      <c r="DL73" s="27"/>
      <c r="DM73" s="29"/>
      <c r="DN73" s="28"/>
      <c r="DO73" s="27"/>
      <c r="DP73" s="28"/>
      <c r="DQ73" s="27"/>
      <c r="DR73" s="28"/>
    </row>
    <row r="74" spans="1:122" x14ac:dyDescent="0.25">
      <c r="A74" s="168"/>
      <c r="B74" s="55" t="s">
        <v>162</v>
      </c>
      <c r="C74" t="s">
        <v>51</v>
      </c>
      <c r="D74" s="55" t="s">
        <v>219</v>
      </c>
      <c r="E74" t="s">
        <v>220</v>
      </c>
      <c r="F74" t="s">
        <v>54</v>
      </c>
      <c r="G74">
        <v>0</v>
      </c>
      <c r="H74">
        <v>10</v>
      </c>
      <c r="I74" s="70">
        <v>32.5</v>
      </c>
      <c r="J74" s="58">
        <v>1.7732558139534884</v>
      </c>
      <c r="K74" s="82">
        <v>26747.820000000003</v>
      </c>
      <c r="L74">
        <v>4</v>
      </c>
      <c r="M74">
        <v>0</v>
      </c>
      <c r="N74">
        <v>0</v>
      </c>
      <c r="O74">
        <v>2.5</v>
      </c>
      <c r="P74">
        <v>4</v>
      </c>
      <c r="Q74">
        <v>10</v>
      </c>
      <c r="R74">
        <v>10</v>
      </c>
      <c r="S74">
        <v>2</v>
      </c>
      <c r="T74" t="s">
        <v>29</v>
      </c>
      <c r="U74">
        <v>0</v>
      </c>
      <c r="V74">
        <v>1</v>
      </c>
      <c r="W74">
        <v>1.625</v>
      </c>
      <c r="X74">
        <v>2.5</v>
      </c>
      <c r="Y74">
        <v>2.5</v>
      </c>
      <c r="Z74" s="135">
        <v>7.625</v>
      </c>
      <c r="AA74" s="135"/>
      <c r="AB74" s="7"/>
      <c r="AC74" s="7"/>
      <c r="AD74" s="7"/>
      <c r="AE74" s="7"/>
      <c r="AF74" s="142"/>
      <c r="AR74" s="33"/>
      <c r="AS74" s="20"/>
      <c r="AT74" s="20"/>
      <c r="BD74" s="33"/>
      <c r="BO74" s="29"/>
      <c r="BP74" s="28"/>
      <c r="BQ74" s="27"/>
      <c r="BR74" s="27"/>
      <c r="BS74" s="27"/>
      <c r="BT74" s="27"/>
      <c r="BU74" s="27"/>
      <c r="BV74" s="27"/>
      <c r="BW74" s="27"/>
      <c r="BX74" s="27"/>
      <c r="BY74" s="27"/>
      <c r="BZ74" s="27"/>
      <c r="CA74" s="27"/>
      <c r="CB74" s="27"/>
      <c r="CC74" s="29"/>
      <c r="CD74" s="27"/>
      <c r="CE74" s="27"/>
      <c r="CF74" s="27"/>
      <c r="CG74" s="27"/>
      <c r="CH74" s="27"/>
      <c r="CI74" s="27"/>
      <c r="CJ74" s="27"/>
      <c r="CK74" s="27"/>
      <c r="CL74" s="27"/>
      <c r="CM74" s="29"/>
      <c r="CN74" s="28"/>
      <c r="CO74" s="29"/>
      <c r="CP74" s="27"/>
      <c r="CQ74" s="27"/>
      <c r="CR74" s="27"/>
      <c r="CS74" s="27"/>
      <c r="CT74" s="27"/>
      <c r="CU74" s="27"/>
      <c r="CV74" s="27"/>
      <c r="CW74" s="27"/>
      <c r="CX74" s="27"/>
      <c r="CY74" s="29"/>
      <c r="CZ74" s="28"/>
      <c r="DA74" s="27"/>
      <c r="DB74" s="27"/>
      <c r="DC74" s="27"/>
      <c r="DD74" s="27"/>
      <c r="DE74" s="27"/>
      <c r="DF74" s="27"/>
      <c r="DG74" s="27"/>
      <c r="DH74" s="27"/>
      <c r="DI74" s="27"/>
      <c r="DJ74" s="27"/>
      <c r="DK74" s="27"/>
      <c r="DL74" s="27"/>
      <c r="DM74" s="29"/>
      <c r="DN74" s="28"/>
      <c r="DO74" s="27"/>
      <c r="DP74" s="28"/>
      <c r="DQ74" s="27"/>
      <c r="DR74" s="28"/>
    </row>
    <row r="75" spans="1:122" s="8" customFormat="1" ht="14.65" hidden="1" customHeight="1" x14ac:dyDescent="0.25">
      <c r="A75" s="168"/>
      <c r="B75" s="55" t="s">
        <v>162</v>
      </c>
      <c r="C75" s="78"/>
      <c r="D75" s="64"/>
      <c r="E75" s="78"/>
      <c r="F75" s="78"/>
      <c r="G75" s="78"/>
      <c r="H75" s="78"/>
      <c r="I75" s="71"/>
      <c r="J75" s="59"/>
      <c r="K75" s="82"/>
      <c r="L75" s="78">
        <v>3268.32</v>
      </c>
      <c r="M75" s="78">
        <v>0</v>
      </c>
      <c r="N75" s="78">
        <v>0</v>
      </c>
      <c r="O75" s="78">
        <v>2940.2999999999997</v>
      </c>
      <c r="P75" s="78">
        <v>3263.04</v>
      </c>
      <c r="Q75" s="78">
        <v>8157.6</v>
      </c>
      <c r="R75" s="78">
        <v>7088.4000000000005</v>
      </c>
      <c r="S75" s="78">
        <v>2030.16</v>
      </c>
      <c r="T75" s="78" t="s">
        <v>30</v>
      </c>
      <c r="U75" s="78"/>
      <c r="V75" s="78"/>
      <c r="W75" s="78"/>
      <c r="X75" s="78"/>
      <c r="Y75" s="78"/>
      <c r="Z75" s="136"/>
      <c r="AA75" s="136"/>
      <c r="AB75" s="139"/>
      <c r="AC75" s="139"/>
      <c r="AD75" s="139"/>
      <c r="AE75" s="139"/>
      <c r="AF75" s="143"/>
      <c r="AG75"/>
      <c r="AH75"/>
      <c r="AI75"/>
      <c r="AJ75"/>
      <c r="AK75"/>
      <c r="AL75"/>
      <c r="AM75"/>
      <c r="AN75"/>
      <c r="AO75"/>
      <c r="AP75"/>
      <c r="AQ75"/>
      <c r="AR75" s="33"/>
      <c r="AS75" s="19"/>
      <c r="AT75"/>
      <c r="AU75"/>
      <c r="AV75"/>
      <c r="AW75"/>
      <c r="AX75"/>
      <c r="AY75"/>
      <c r="AZ75"/>
      <c r="BA75"/>
      <c r="BB75"/>
      <c r="BC75"/>
      <c r="BD75" s="33"/>
      <c r="BE75"/>
      <c r="BF75"/>
      <c r="BG75"/>
      <c r="BH75"/>
      <c r="BI75"/>
      <c r="BJ75"/>
      <c r="BK75"/>
      <c r="BL75"/>
      <c r="BM75"/>
      <c r="BN75"/>
      <c r="BO75" s="29"/>
      <c r="BP75" s="28"/>
      <c r="BQ75" s="27"/>
      <c r="BR75" s="27"/>
      <c r="BS75" s="27"/>
      <c r="BT75" s="27"/>
      <c r="BU75" s="27"/>
      <c r="BV75" s="27"/>
      <c r="BW75" s="27"/>
      <c r="BX75" s="27"/>
      <c r="BY75" s="27"/>
      <c r="BZ75" s="27"/>
      <c r="CA75" s="27"/>
      <c r="CB75" s="27"/>
      <c r="CC75" s="29"/>
      <c r="CD75" s="27"/>
      <c r="CE75" s="27"/>
      <c r="CF75" s="27"/>
      <c r="CG75" s="27"/>
      <c r="CH75" s="27"/>
      <c r="CI75" s="27"/>
      <c r="CJ75" s="27"/>
      <c r="CK75" s="27"/>
      <c r="CL75" s="27"/>
      <c r="CM75" s="29"/>
      <c r="CN75" s="28"/>
      <c r="CO75" s="29"/>
      <c r="CP75" s="27"/>
      <c r="CQ75" s="27"/>
      <c r="CR75" s="27"/>
      <c r="CS75" s="27"/>
      <c r="CT75" s="27"/>
      <c r="CU75" s="27"/>
      <c r="CV75" s="27"/>
      <c r="CW75" s="27"/>
      <c r="CX75" s="27"/>
      <c r="CY75" s="29"/>
      <c r="CZ75" s="28"/>
      <c r="DA75" s="27"/>
      <c r="DB75" s="27"/>
      <c r="DC75" s="27"/>
      <c r="DD75" s="27"/>
      <c r="DE75" s="27"/>
      <c r="DF75" s="27"/>
      <c r="DG75" s="27"/>
      <c r="DH75" s="27"/>
      <c r="DI75" s="27"/>
      <c r="DJ75" s="27"/>
      <c r="DK75" s="27"/>
      <c r="DL75" s="28"/>
      <c r="DM75" s="27"/>
      <c r="DN75" s="28"/>
      <c r="DO75" s="27"/>
      <c r="DP75" s="28"/>
      <c r="DQ75" s="27"/>
      <c r="DR75" s="28"/>
    </row>
    <row r="76" spans="1:122" x14ac:dyDescent="0.25">
      <c r="A76" s="168"/>
      <c r="B76" s="55" t="s">
        <v>162</v>
      </c>
      <c r="C76" t="s">
        <v>55</v>
      </c>
      <c r="D76" s="55" t="s">
        <v>221</v>
      </c>
      <c r="E76" t="s">
        <v>57</v>
      </c>
      <c r="F76" t="s">
        <v>222</v>
      </c>
      <c r="G76">
        <v>0</v>
      </c>
      <c r="H76">
        <v>0</v>
      </c>
      <c r="I76" s="70">
        <v>0</v>
      </c>
      <c r="J76" s="58">
        <v>0</v>
      </c>
      <c r="K76" s="82">
        <v>0</v>
      </c>
      <c r="L76">
        <v>0</v>
      </c>
      <c r="M76">
        <v>0</v>
      </c>
      <c r="N76">
        <v>0</v>
      </c>
      <c r="O76">
        <v>0</v>
      </c>
      <c r="P76">
        <v>0</v>
      </c>
      <c r="Q76">
        <v>0</v>
      </c>
      <c r="R76">
        <v>0</v>
      </c>
      <c r="S76">
        <v>0</v>
      </c>
      <c r="T76" t="s">
        <v>29</v>
      </c>
      <c r="U76">
        <v>0</v>
      </c>
      <c r="V76">
        <v>0</v>
      </c>
      <c r="W76">
        <v>0</v>
      </c>
      <c r="X76">
        <v>0</v>
      </c>
      <c r="Y76">
        <v>0</v>
      </c>
      <c r="Z76" s="135">
        <v>0</v>
      </c>
      <c r="AA76" s="135"/>
      <c r="AB76" s="7"/>
      <c r="AC76" s="7"/>
      <c r="AD76" s="7"/>
      <c r="AE76" s="7"/>
      <c r="AF76" s="142"/>
      <c r="AR76" s="33"/>
      <c r="AS76" s="19"/>
      <c r="BD76" s="33"/>
      <c r="BO76" s="29"/>
      <c r="BP76" s="28"/>
      <c r="BQ76" s="27"/>
      <c r="BR76" s="27"/>
      <c r="BS76" s="27"/>
      <c r="BT76" s="27"/>
      <c r="BU76" s="27"/>
      <c r="BV76" s="27"/>
      <c r="BW76" s="27"/>
      <c r="BX76" s="27"/>
      <c r="BY76" s="27"/>
      <c r="BZ76" s="27"/>
      <c r="CA76" s="27"/>
      <c r="CB76" s="27"/>
      <c r="CC76" s="29"/>
      <c r="CD76" s="27"/>
      <c r="CE76" s="27"/>
      <c r="CF76" s="27"/>
      <c r="CG76" s="27"/>
      <c r="CH76" s="27"/>
      <c r="CI76" s="27"/>
      <c r="CJ76" s="27"/>
      <c r="CK76" s="27"/>
      <c r="CL76" s="27"/>
      <c r="CM76" s="29"/>
      <c r="CN76" s="28"/>
      <c r="CO76" s="29"/>
      <c r="CP76" s="27"/>
      <c r="CQ76" s="27"/>
      <c r="CR76" s="27"/>
      <c r="CS76" s="27"/>
      <c r="CT76" s="27"/>
      <c r="CU76" s="27"/>
      <c r="CV76" s="27"/>
      <c r="CW76" s="27"/>
      <c r="CX76" s="27"/>
      <c r="CY76" s="29"/>
      <c r="CZ76" s="28"/>
      <c r="DA76" s="27"/>
      <c r="DB76" s="27"/>
      <c r="DC76" s="27"/>
      <c r="DD76" s="27"/>
      <c r="DE76" s="27"/>
      <c r="DF76" s="27"/>
      <c r="DG76" s="27"/>
      <c r="DH76" s="27"/>
      <c r="DI76" s="27"/>
      <c r="DJ76" s="27"/>
      <c r="DK76" s="27"/>
      <c r="DL76" s="28"/>
      <c r="DM76" s="27"/>
      <c r="DN76" s="28"/>
      <c r="DO76" s="27"/>
      <c r="DP76" s="28"/>
      <c r="DQ76" s="27"/>
      <c r="DR76" s="28"/>
    </row>
    <row r="77" spans="1:122" ht="14.65" hidden="1" customHeight="1" x14ac:dyDescent="0.25">
      <c r="A77" s="168"/>
      <c r="B77" s="55" t="s">
        <v>162</v>
      </c>
      <c r="D77" s="55"/>
      <c r="I77" s="70"/>
      <c r="J77" s="58"/>
      <c r="K77" s="82"/>
      <c r="L77">
        <v>0</v>
      </c>
      <c r="M77">
        <v>0</v>
      </c>
      <c r="N77">
        <v>0</v>
      </c>
      <c r="O77">
        <v>0</v>
      </c>
      <c r="P77">
        <v>0</v>
      </c>
      <c r="Q77">
        <v>0</v>
      </c>
      <c r="R77">
        <v>0</v>
      </c>
      <c r="S77">
        <v>0</v>
      </c>
      <c r="T77" t="s">
        <v>30</v>
      </c>
      <c r="Z77" s="135"/>
      <c r="AA77" s="135"/>
      <c r="AB77" s="7"/>
      <c r="AC77" s="7"/>
      <c r="AD77" s="7"/>
      <c r="AE77" s="7"/>
      <c r="AF77" s="142"/>
      <c r="AR77" s="33"/>
      <c r="AS77" s="19"/>
      <c r="BD77" s="33"/>
      <c r="BO77" s="29"/>
      <c r="BP77" s="28"/>
      <c r="BQ77" s="27"/>
      <c r="BR77" s="41"/>
      <c r="BS77" s="41"/>
      <c r="BT77" s="41"/>
      <c r="BU77" s="41"/>
      <c r="BV77" s="41"/>
      <c r="BW77" s="41"/>
      <c r="BX77" s="41"/>
      <c r="BY77" s="41"/>
      <c r="BZ77" s="41"/>
      <c r="CA77" s="41"/>
      <c r="CB77" s="41"/>
      <c r="CC77" s="42"/>
      <c r="CD77" s="41"/>
      <c r="CE77" s="41"/>
      <c r="CF77" s="41"/>
      <c r="CG77" s="41"/>
      <c r="CH77" s="41"/>
      <c r="CI77" s="41"/>
      <c r="CJ77" s="41"/>
      <c r="CK77" s="41"/>
      <c r="CL77" s="41"/>
      <c r="CM77" s="42"/>
      <c r="CN77" s="43"/>
      <c r="CO77" s="42"/>
      <c r="CP77" s="41"/>
      <c r="CQ77" s="41"/>
      <c r="CR77" s="41"/>
      <c r="CS77" s="41"/>
      <c r="CT77" s="41"/>
      <c r="CU77" s="41"/>
      <c r="CV77" s="41"/>
      <c r="CW77" s="41"/>
      <c r="CX77" s="41"/>
      <c r="CY77" s="42"/>
      <c r="CZ77" s="43"/>
      <c r="DA77" s="41"/>
      <c r="DB77" s="41"/>
      <c r="DC77" s="41"/>
      <c r="DD77" s="41"/>
      <c r="DE77" s="41"/>
      <c r="DF77" s="41"/>
      <c r="DG77" s="41"/>
      <c r="DH77" s="41"/>
      <c r="DI77" s="41"/>
      <c r="DJ77" s="47"/>
      <c r="DK77" s="47"/>
      <c r="DL77" s="28"/>
      <c r="DM77" s="47"/>
      <c r="DN77" s="28"/>
      <c r="DO77" s="27"/>
      <c r="DP77" s="28"/>
      <c r="DQ77" s="27"/>
      <c r="DR77" s="28"/>
    </row>
    <row r="78" spans="1:122" ht="14.65" customHeight="1" x14ac:dyDescent="0.25">
      <c r="A78" s="168"/>
      <c r="B78" s="55" t="s">
        <v>162</v>
      </c>
      <c r="C78" t="s">
        <v>59</v>
      </c>
      <c r="D78" s="55" t="s">
        <v>223</v>
      </c>
      <c r="E78" t="s">
        <v>61</v>
      </c>
      <c r="F78" t="s">
        <v>224</v>
      </c>
      <c r="G78">
        <v>5</v>
      </c>
      <c r="H78">
        <v>25</v>
      </c>
      <c r="I78" s="70">
        <v>102</v>
      </c>
      <c r="J78" s="58">
        <v>5.5813953488372094</v>
      </c>
      <c r="K78" s="82">
        <v>84316.56</v>
      </c>
      <c r="L78">
        <v>12</v>
      </c>
      <c r="M78">
        <v>2.5</v>
      </c>
      <c r="N78">
        <v>2</v>
      </c>
      <c r="O78">
        <v>7.5</v>
      </c>
      <c r="P78">
        <v>12</v>
      </c>
      <c r="Q78">
        <v>30</v>
      </c>
      <c r="R78">
        <v>30</v>
      </c>
      <c r="S78">
        <v>6</v>
      </c>
      <c r="T78" t="s">
        <v>29</v>
      </c>
      <c r="U78">
        <v>0.625</v>
      </c>
      <c r="V78">
        <v>3.5</v>
      </c>
      <c r="W78">
        <v>4.875</v>
      </c>
      <c r="X78">
        <v>7.5</v>
      </c>
      <c r="Y78">
        <v>7.5</v>
      </c>
      <c r="Z78" s="135">
        <v>24</v>
      </c>
      <c r="AA78" s="135"/>
      <c r="AB78" s="7"/>
      <c r="AC78" s="7"/>
      <c r="AD78" s="7"/>
      <c r="AE78" s="7"/>
      <c r="AF78" s="142"/>
      <c r="AR78" s="33"/>
      <c r="AS78" s="20"/>
      <c r="AT78" s="20"/>
      <c r="AU78" s="20"/>
      <c r="AV78" s="20"/>
      <c r="AW78" s="20"/>
      <c r="AX78" s="20"/>
      <c r="BD78" s="33"/>
      <c r="BO78" s="42"/>
      <c r="BP78" s="43"/>
      <c r="BQ78" s="41"/>
      <c r="BR78" s="41"/>
      <c r="BS78" s="41"/>
      <c r="BT78" s="41"/>
      <c r="BU78" s="41"/>
      <c r="BV78" s="41"/>
      <c r="BW78" s="41"/>
      <c r="BX78" s="41"/>
      <c r="BY78" s="41"/>
      <c r="BZ78" s="41"/>
      <c r="CA78" s="41"/>
      <c r="CB78" s="41"/>
      <c r="CC78" s="42"/>
      <c r="CD78" s="41"/>
      <c r="CE78" s="41"/>
      <c r="CF78" s="41"/>
      <c r="CG78" s="41"/>
      <c r="CH78" s="41"/>
      <c r="CI78" s="41"/>
      <c r="CJ78" s="41"/>
      <c r="CK78" s="41"/>
      <c r="CL78" s="41"/>
      <c r="CM78" s="42"/>
      <c r="CN78" s="43"/>
      <c r="CO78" s="42"/>
      <c r="CP78" s="41"/>
      <c r="CQ78" s="41"/>
      <c r="CR78" s="41"/>
      <c r="CS78" s="41"/>
      <c r="CT78" s="41"/>
      <c r="CU78" s="41"/>
      <c r="CV78" s="41"/>
      <c r="CW78" s="41"/>
      <c r="CX78" s="41"/>
      <c r="CY78" s="42"/>
      <c r="CZ78" s="43"/>
      <c r="DA78" s="41"/>
      <c r="DB78" s="41"/>
      <c r="DC78" s="41"/>
      <c r="DD78" s="41"/>
      <c r="DE78" s="41"/>
      <c r="DF78" s="41"/>
      <c r="DG78" s="41"/>
      <c r="DH78" s="41"/>
      <c r="DI78" s="41"/>
      <c r="DJ78" s="47"/>
      <c r="DK78" s="47"/>
      <c r="DL78" s="28"/>
      <c r="DM78" s="47"/>
      <c r="DN78" s="28"/>
      <c r="DO78" s="27"/>
      <c r="DP78" s="28"/>
      <c r="DQ78" s="27"/>
      <c r="DR78" s="28"/>
    </row>
    <row r="79" spans="1:122" s="8" customFormat="1" ht="14.65" hidden="1" customHeight="1" x14ac:dyDescent="0.25">
      <c r="A79" s="168"/>
      <c r="B79" s="55" t="s">
        <v>162</v>
      </c>
      <c r="C79" s="78"/>
      <c r="D79" s="64"/>
      <c r="E79" s="78"/>
      <c r="F79" s="78"/>
      <c r="G79" s="78"/>
      <c r="H79" s="78"/>
      <c r="I79" s="71"/>
      <c r="J79" s="59"/>
      <c r="K79" s="82"/>
      <c r="L79" s="78">
        <v>9804.9600000000009</v>
      </c>
      <c r="M79" s="78">
        <v>2449.5</v>
      </c>
      <c r="N79" s="78">
        <v>1623.6</v>
      </c>
      <c r="O79" s="78">
        <v>8820.9</v>
      </c>
      <c r="P79" s="78">
        <v>9789.119999999999</v>
      </c>
      <c r="Q79" s="78">
        <v>24472.799999999999</v>
      </c>
      <c r="R79" s="78">
        <v>21265.200000000001</v>
      </c>
      <c r="S79" s="78">
        <v>6090.4800000000005</v>
      </c>
      <c r="T79" s="78" t="s">
        <v>30</v>
      </c>
      <c r="U79" s="78"/>
      <c r="V79" s="78"/>
      <c r="W79" s="78"/>
      <c r="X79" s="78"/>
      <c r="Y79" s="78"/>
      <c r="Z79" s="136"/>
      <c r="AA79" s="136"/>
      <c r="AB79" s="139"/>
      <c r="AC79" s="139"/>
      <c r="AD79" s="139"/>
      <c r="AE79" s="139"/>
      <c r="AF79" s="143"/>
      <c r="AG79"/>
      <c r="AH79"/>
      <c r="AI79"/>
      <c r="AJ79"/>
      <c r="AK79"/>
      <c r="AL79"/>
      <c r="AM79"/>
      <c r="AN79"/>
      <c r="AO79"/>
      <c r="AP79"/>
      <c r="AQ79"/>
      <c r="AR79" s="33"/>
      <c r="AS79" s="19"/>
      <c r="AT79"/>
      <c r="AU79"/>
      <c r="AV79"/>
      <c r="AW79"/>
      <c r="AX79"/>
      <c r="AY79"/>
      <c r="AZ79"/>
      <c r="BA79"/>
      <c r="BB79"/>
      <c r="BC79"/>
      <c r="BD79" s="33"/>
      <c r="BE79"/>
      <c r="BF79"/>
      <c r="BG79"/>
      <c r="BH79"/>
      <c r="BI79"/>
      <c r="BJ79"/>
      <c r="BK79"/>
      <c r="BL79"/>
      <c r="BM79"/>
      <c r="BN79"/>
      <c r="BO79" s="42"/>
      <c r="BP79" s="43"/>
      <c r="BQ79" s="41"/>
      <c r="BR79" s="41"/>
      <c r="BS79" s="41"/>
      <c r="BT79" s="41"/>
      <c r="BU79" s="41"/>
      <c r="BV79" s="41"/>
      <c r="BW79" s="41"/>
      <c r="BX79" s="41"/>
      <c r="BY79" s="41"/>
      <c r="BZ79" s="41"/>
      <c r="CA79" s="41"/>
      <c r="CB79" s="41"/>
      <c r="CC79" s="42"/>
      <c r="CD79" s="41"/>
      <c r="CE79" s="41"/>
      <c r="CF79" s="41"/>
      <c r="CG79" s="41"/>
      <c r="CH79" s="41"/>
      <c r="CI79" s="41"/>
      <c r="CJ79" s="41"/>
      <c r="CK79" s="41"/>
      <c r="CL79" s="41"/>
      <c r="CM79" s="42"/>
      <c r="CN79" s="43"/>
      <c r="CO79" s="42"/>
      <c r="CP79" s="41"/>
      <c r="CQ79" s="41"/>
      <c r="CR79" s="41"/>
      <c r="CS79" s="41"/>
      <c r="CT79" s="41"/>
      <c r="CU79" s="41"/>
      <c r="CV79" s="41"/>
      <c r="CW79" s="41"/>
      <c r="CX79" s="41"/>
      <c r="CY79" s="41"/>
      <c r="CZ79" s="43"/>
      <c r="DA79" s="42"/>
      <c r="DB79" s="41"/>
      <c r="DC79" s="41"/>
      <c r="DD79" s="41"/>
      <c r="DE79" s="41"/>
      <c r="DF79" s="41"/>
      <c r="DG79" s="41"/>
      <c r="DH79" s="41"/>
      <c r="DI79" s="41"/>
      <c r="DJ79" s="47"/>
      <c r="DK79" s="47"/>
      <c r="DL79" s="28"/>
      <c r="DM79" s="47"/>
      <c r="DN79" s="28"/>
      <c r="DO79" s="27"/>
      <c r="DP79" s="28"/>
      <c r="DQ79" s="27"/>
      <c r="DR79" s="28"/>
    </row>
    <row r="80" spans="1:122" ht="15.4" customHeight="1" x14ac:dyDescent="0.25">
      <c r="A80" s="168"/>
      <c r="B80" s="55" t="s">
        <v>162</v>
      </c>
      <c r="C80" t="s">
        <v>63</v>
      </c>
      <c r="D80" s="55" t="s">
        <v>225</v>
      </c>
      <c r="E80" t="s">
        <v>226</v>
      </c>
      <c r="F80" t="s">
        <v>66</v>
      </c>
      <c r="G80">
        <v>5</v>
      </c>
      <c r="H80">
        <v>15</v>
      </c>
      <c r="I80" s="70">
        <v>69.5</v>
      </c>
      <c r="J80" s="58">
        <v>3.808139534883721</v>
      </c>
      <c r="K80" s="82">
        <v>57568.74</v>
      </c>
      <c r="L80">
        <v>8</v>
      </c>
      <c r="M80">
        <v>2.5</v>
      </c>
      <c r="N80">
        <v>2</v>
      </c>
      <c r="O80">
        <v>5</v>
      </c>
      <c r="P80">
        <v>8</v>
      </c>
      <c r="Q80">
        <v>20</v>
      </c>
      <c r="R80">
        <v>20</v>
      </c>
      <c r="S80">
        <v>4</v>
      </c>
      <c r="T80" t="s">
        <v>29</v>
      </c>
      <c r="U80">
        <v>0.625</v>
      </c>
      <c r="V80">
        <v>2.5</v>
      </c>
      <c r="W80">
        <v>3.25</v>
      </c>
      <c r="X80">
        <v>5</v>
      </c>
      <c r="Y80">
        <v>5</v>
      </c>
      <c r="Z80" s="135">
        <v>16.375</v>
      </c>
      <c r="AA80" s="135"/>
      <c r="AB80" s="7"/>
      <c r="AC80" s="7"/>
      <c r="AD80" s="7"/>
      <c r="AE80" s="7"/>
      <c r="AF80" s="142"/>
      <c r="AR80" s="33"/>
      <c r="AS80" s="20"/>
      <c r="AT80" s="20"/>
      <c r="AU80" s="20"/>
      <c r="AV80" s="20"/>
      <c r="BD80" s="33"/>
      <c r="BO80" s="29"/>
      <c r="BP80" s="28"/>
      <c r="BQ80" s="27"/>
      <c r="BR80" s="47"/>
      <c r="BS80" s="47"/>
      <c r="BT80" s="47"/>
      <c r="BU80" s="47"/>
      <c r="BV80" s="47"/>
      <c r="BW80" s="47"/>
      <c r="BX80" s="47"/>
      <c r="BY80" s="47"/>
      <c r="BZ80" s="47"/>
      <c r="CA80" s="47"/>
      <c r="CB80" s="47"/>
      <c r="CC80" s="44"/>
      <c r="CD80" s="47"/>
      <c r="CE80" s="47"/>
      <c r="CF80" s="47"/>
      <c r="CG80" s="47"/>
      <c r="CH80" s="47"/>
      <c r="CI80" s="47"/>
      <c r="CJ80" s="47"/>
      <c r="CK80" s="47"/>
      <c r="CL80" s="47"/>
      <c r="CM80" s="44"/>
      <c r="CN80" s="45"/>
      <c r="CO80" s="44"/>
      <c r="CP80" s="47"/>
      <c r="CQ80" s="47"/>
      <c r="CR80" s="47"/>
      <c r="CS80" s="47"/>
      <c r="CT80" s="47"/>
      <c r="CU80" s="47"/>
      <c r="CV80" s="47"/>
      <c r="CW80" s="47"/>
      <c r="CX80" s="47"/>
      <c r="CY80" s="47"/>
      <c r="CZ80" s="45"/>
      <c r="DA80" s="44"/>
      <c r="DB80" s="47"/>
      <c r="DC80" s="47"/>
      <c r="DD80" s="47"/>
      <c r="DE80" s="47"/>
      <c r="DF80" s="47"/>
      <c r="DG80" s="47"/>
      <c r="DH80" s="47"/>
      <c r="DI80" s="47"/>
      <c r="DJ80" s="47"/>
      <c r="DK80" s="47"/>
      <c r="DL80" s="28"/>
      <c r="DM80" s="47"/>
      <c r="DN80" s="28"/>
      <c r="DO80" s="27"/>
      <c r="DP80" s="28"/>
      <c r="DQ80" s="27"/>
      <c r="DR80" s="28"/>
    </row>
    <row r="81" spans="1:122" s="8" customFormat="1" ht="14.65" hidden="1" customHeight="1" x14ac:dyDescent="0.25">
      <c r="A81" s="168"/>
      <c r="B81" s="55" t="s">
        <v>162</v>
      </c>
      <c r="C81" s="78"/>
      <c r="D81" s="64"/>
      <c r="E81" s="78"/>
      <c r="F81" s="78"/>
      <c r="G81" s="78"/>
      <c r="H81" s="78"/>
      <c r="I81" s="71"/>
      <c r="J81" s="59"/>
      <c r="K81" s="82"/>
      <c r="L81" s="78">
        <v>6536.64</v>
      </c>
      <c r="M81" s="78">
        <v>2449.5</v>
      </c>
      <c r="N81" s="78">
        <v>1623.6</v>
      </c>
      <c r="O81" s="78">
        <v>5880.5999999999995</v>
      </c>
      <c r="P81" s="78">
        <v>6526.08</v>
      </c>
      <c r="Q81" s="78">
        <v>16315.2</v>
      </c>
      <c r="R81" s="78">
        <v>14176.800000000001</v>
      </c>
      <c r="S81" s="78">
        <v>4060.32</v>
      </c>
      <c r="T81" s="78" t="s">
        <v>30</v>
      </c>
      <c r="U81" s="78"/>
      <c r="V81" s="78"/>
      <c r="W81" s="78"/>
      <c r="X81" s="78"/>
      <c r="Y81" s="78"/>
      <c r="Z81" s="136"/>
      <c r="AA81" s="136"/>
      <c r="AB81" s="139"/>
      <c r="AC81" s="139"/>
      <c r="AD81" s="139"/>
      <c r="AE81" s="139"/>
      <c r="AF81" s="143"/>
      <c r="AG81"/>
      <c r="AH81"/>
      <c r="AI81"/>
      <c r="AJ81"/>
      <c r="AK81"/>
      <c r="AL81"/>
      <c r="AM81"/>
      <c r="AN81"/>
      <c r="AO81"/>
      <c r="AP81"/>
      <c r="AQ81"/>
      <c r="AR81" s="33"/>
      <c r="AS81" s="19"/>
      <c r="AT81"/>
      <c r="AU81"/>
      <c r="AV81"/>
      <c r="AW81"/>
      <c r="AX81"/>
      <c r="AY81"/>
      <c r="AZ81"/>
      <c r="BA81"/>
      <c r="BB81"/>
      <c r="BC81"/>
      <c r="BD81" s="33"/>
      <c r="BE81"/>
      <c r="BF81"/>
      <c r="BG81"/>
      <c r="BH81"/>
      <c r="BI81"/>
      <c r="BJ81"/>
      <c r="BK81"/>
      <c r="BL81"/>
      <c r="BM81"/>
      <c r="BN81"/>
      <c r="BO81" s="29"/>
      <c r="BP81" s="28"/>
      <c r="BQ81" s="27"/>
      <c r="BR81" s="27"/>
      <c r="BS81" s="27"/>
      <c r="BT81" s="27"/>
      <c r="BU81" s="27"/>
      <c r="BV81" s="27"/>
      <c r="BW81" s="27"/>
      <c r="BX81" s="27"/>
      <c r="BY81" s="27"/>
      <c r="BZ81" s="27"/>
      <c r="CA81" s="27"/>
      <c r="CB81" s="27"/>
      <c r="CC81" s="29"/>
      <c r="CD81" s="27"/>
      <c r="CE81" s="27"/>
      <c r="CF81" s="27"/>
      <c r="CG81" s="27"/>
      <c r="CH81" s="27"/>
      <c r="CI81" s="27"/>
      <c r="CJ81" s="27"/>
      <c r="CK81" s="27"/>
      <c r="CL81" s="27"/>
      <c r="CM81" s="29"/>
      <c r="CN81" s="28"/>
      <c r="CO81" s="29"/>
      <c r="CP81" s="27"/>
      <c r="CQ81" s="27"/>
      <c r="CR81" s="27"/>
      <c r="CS81" s="27"/>
      <c r="CT81" s="27"/>
      <c r="CU81" s="27"/>
      <c r="CV81" s="27"/>
      <c r="CW81" s="27"/>
      <c r="CX81" s="27"/>
      <c r="CY81" s="27"/>
      <c r="CZ81" s="28"/>
      <c r="DA81" s="29"/>
      <c r="DB81" s="27"/>
      <c r="DC81" s="27"/>
      <c r="DD81" s="27"/>
      <c r="DE81" s="27"/>
      <c r="DF81" s="27"/>
      <c r="DG81" s="27"/>
      <c r="DH81" s="27"/>
      <c r="DI81" s="27"/>
      <c r="DJ81" s="27"/>
      <c r="DK81" s="27"/>
      <c r="DL81" s="28"/>
      <c r="DM81" s="27"/>
      <c r="DN81" s="28"/>
      <c r="DO81" s="27"/>
      <c r="DP81" s="28"/>
      <c r="DQ81" s="27"/>
      <c r="DR81" s="28"/>
    </row>
    <row r="82" spans="1:122" x14ac:dyDescent="0.25">
      <c r="A82" s="168"/>
      <c r="B82" s="55" t="s">
        <v>162</v>
      </c>
      <c r="C82" t="s">
        <v>67</v>
      </c>
      <c r="D82" s="55" t="s">
        <v>227</v>
      </c>
      <c r="E82" t="s">
        <v>220</v>
      </c>
      <c r="F82" t="s">
        <v>54</v>
      </c>
      <c r="G82">
        <v>0</v>
      </c>
      <c r="H82">
        <v>40</v>
      </c>
      <c r="I82" s="70">
        <v>130</v>
      </c>
      <c r="J82" s="58">
        <v>7.0930232558139537</v>
      </c>
      <c r="K82" s="82">
        <v>106991.28000000001</v>
      </c>
      <c r="L82">
        <v>16</v>
      </c>
      <c r="M82">
        <v>0</v>
      </c>
      <c r="N82">
        <v>0</v>
      </c>
      <c r="O82">
        <v>10</v>
      </c>
      <c r="P82">
        <v>16</v>
      </c>
      <c r="Q82">
        <v>40</v>
      </c>
      <c r="R82">
        <v>40</v>
      </c>
      <c r="S82">
        <v>8</v>
      </c>
      <c r="T82" t="s">
        <v>29</v>
      </c>
      <c r="U82">
        <v>0</v>
      </c>
      <c r="V82">
        <v>4</v>
      </c>
      <c r="W82">
        <v>6.5</v>
      </c>
      <c r="X82">
        <v>10</v>
      </c>
      <c r="Y82">
        <v>10</v>
      </c>
      <c r="Z82" s="135">
        <v>30.5</v>
      </c>
      <c r="AA82" s="135"/>
      <c r="AB82" s="7"/>
      <c r="AC82" s="7"/>
      <c r="AD82" s="7"/>
      <c r="AE82" s="7"/>
      <c r="AF82" s="142"/>
      <c r="AR82" s="33"/>
      <c r="AS82" s="20"/>
      <c r="AT82" s="20"/>
      <c r="AU82" s="20"/>
      <c r="AV82" s="20"/>
      <c r="AW82" s="20"/>
      <c r="AX82" s="20"/>
      <c r="AY82" s="20"/>
      <c r="BD82" s="33"/>
      <c r="BO82" s="29"/>
      <c r="BP82" s="28"/>
      <c r="BQ82" s="27"/>
      <c r="BR82" s="27"/>
      <c r="BS82" s="27"/>
      <c r="BT82" s="27"/>
      <c r="BU82" s="27"/>
      <c r="BV82" s="27"/>
      <c r="BW82" s="27"/>
      <c r="BX82" s="27"/>
      <c r="BY82" s="27"/>
      <c r="BZ82" s="27"/>
      <c r="CA82" s="27"/>
      <c r="CB82" s="27"/>
      <c r="CC82" s="29"/>
      <c r="CD82" s="27"/>
      <c r="CE82" s="27"/>
      <c r="CF82" s="27"/>
      <c r="CG82" s="27"/>
      <c r="CH82" s="27"/>
      <c r="CI82" s="27"/>
      <c r="CJ82" s="27"/>
      <c r="CK82" s="27"/>
      <c r="CL82" s="27"/>
      <c r="CM82" s="29"/>
      <c r="CN82" s="28"/>
      <c r="CO82" s="29"/>
      <c r="CP82" s="27"/>
      <c r="CQ82" s="27"/>
      <c r="CR82" s="27"/>
      <c r="CS82" s="27"/>
      <c r="CT82" s="27"/>
      <c r="CU82" s="27"/>
      <c r="CV82" s="27"/>
      <c r="CW82" s="27"/>
      <c r="CX82" s="27"/>
      <c r="CY82" s="27"/>
      <c r="CZ82" s="28"/>
      <c r="DA82" s="29"/>
      <c r="DB82" s="27"/>
      <c r="DC82" s="27"/>
      <c r="DD82" s="27"/>
      <c r="DE82" s="27"/>
      <c r="DF82" s="27"/>
      <c r="DG82" s="27"/>
      <c r="DH82" s="27"/>
      <c r="DI82" s="27"/>
      <c r="DJ82" s="27"/>
      <c r="DK82" s="27"/>
      <c r="DL82" s="28"/>
      <c r="DM82" s="27"/>
      <c r="DN82" s="28"/>
      <c r="DO82" s="27"/>
      <c r="DP82" s="28"/>
      <c r="DQ82" s="27"/>
      <c r="DR82" s="28"/>
    </row>
    <row r="83" spans="1:122" s="8" customFormat="1" ht="14.65" hidden="1" customHeight="1" x14ac:dyDescent="0.25">
      <c r="A83" s="168"/>
      <c r="B83" s="55" t="s">
        <v>162</v>
      </c>
      <c r="C83" s="78"/>
      <c r="D83" s="64"/>
      <c r="E83" s="78"/>
      <c r="F83" s="78"/>
      <c r="G83" s="78"/>
      <c r="H83" s="78"/>
      <c r="I83" s="71"/>
      <c r="J83" s="59"/>
      <c r="K83" s="82"/>
      <c r="L83" s="78">
        <v>13073.28</v>
      </c>
      <c r="M83" s="78">
        <v>0</v>
      </c>
      <c r="N83" s="78">
        <v>0</v>
      </c>
      <c r="O83" s="78">
        <v>11761.199999999999</v>
      </c>
      <c r="P83" s="78">
        <v>13052.16</v>
      </c>
      <c r="Q83" s="78">
        <v>32630.400000000001</v>
      </c>
      <c r="R83" s="78">
        <v>28353.600000000002</v>
      </c>
      <c r="S83" s="78">
        <v>8120.64</v>
      </c>
      <c r="T83" s="78" t="s">
        <v>30</v>
      </c>
      <c r="U83" s="78"/>
      <c r="V83" s="78"/>
      <c r="W83" s="78"/>
      <c r="X83" s="78"/>
      <c r="Y83" s="78"/>
      <c r="Z83" s="136"/>
      <c r="AA83" s="136"/>
      <c r="AB83" s="139"/>
      <c r="AC83" s="139"/>
      <c r="AD83" s="139"/>
      <c r="AE83" s="139"/>
      <c r="AF83" s="143"/>
      <c r="AG83"/>
      <c r="AH83"/>
      <c r="AI83"/>
      <c r="AJ83"/>
      <c r="AK83"/>
      <c r="AL83"/>
      <c r="AM83"/>
      <c r="AN83"/>
      <c r="AO83"/>
      <c r="AP83"/>
      <c r="AQ83"/>
      <c r="AR83" s="33"/>
      <c r="AS83" s="19"/>
      <c r="AT83"/>
      <c r="AU83"/>
      <c r="AV83"/>
      <c r="AW83"/>
      <c r="AX83"/>
      <c r="AY83"/>
      <c r="AZ83"/>
      <c r="BA83"/>
      <c r="BB83"/>
      <c r="BC83"/>
      <c r="BD83" s="33"/>
      <c r="BE83"/>
      <c r="BF83"/>
      <c r="BG83"/>
      <c r="BH83"/>
      <c r="BI83"/>
      <c r="BJ83"/>
      <c r="BK83"/>
      <c r="BL83"/>
      <c r="BM83"/>
      <c r="BN83"/>
      <c r="BO83" s="29"/>
      <c r="BP83" s="28"/>
      <c r="BQ83" s="27"/>
      <c r="BR83" s="27"/>
      <c r="BS83" s="27"/>
      <c r="BT83" s="27"/>
      <c r="BU83" s="27"/>
      <c r="BV83" s="27"/>
      <c r="BW83" s="27"/>
      <c r="BX83" s="27"/>
      <c r="BY83" s="27"/>
      <c r="BZ83" s="27"/>
      <c r="CA83" s="27"/>
      <c r="CB83" s="28"/>
      <c r="CC83" s="29"/>
      <c r="CD83" s="27"/>
      <c r="CE83" s="27"/>
      <c r="CF83" s="27"/>
      <c r="CG83" s="27"/>
      <c r="CH83" s="27"/>
      <c r="CI83" s="27"/>
      <c r="CJ83" s="27"/>
      <c r="CK83" s="27"/>
      <c r="CL83" s="27"/>
      <c r="CM83" s="29"/>
      <c r="CN83" s="28"/>
      <c r="CO83" s="29"/>
      <c r="CP83" s="27"/>
      <c r="CQ83" s="27"/>
      <c r="CR83" s="27"/>
      <c r="CS83" s="27"/>
      <c r="CT83" s="27"/>
      <c r="CU83" s="27"/>
      <c r="CV83" s="27"/>
      <c r="CW83" s="27"/>
      <c r="CX83" s="27"/>
      <c r="CY83" s="27"/>
      <c r="CZ83" s="28"/>
      <c r="DA83" s="29"/>
      <c r="DB83" s="27"/>
      <c r="DC83" s="27"/>
      <c r="DD83" s="27"/>
      <c r="DE83" s="27"/>
      <c r="DF83" s="27"/>
      <c r="DG83" s="27"/>
      <c r="DH83" s="27"/>
      <c r="DI83" s="27"/>
      <c r="DJ83" s="27"/>
      <c r="DK83" s="27"/>
      <c r="DL83" s="28"/>
      <c r="DM83" s="27"/>
      <c r="DN83" s="28"/>
      <c r="DO83" s="27"/>
      <c r="DP83" s="28"/>
      <c r="DQ83" s="27"/>
      <c r="DR83" s="28"/>
    </row>
    <row r="84" spans="1:122" x14ac:dyDescent="0.25">
      <c r="A84" s="168"/>
      <c r="B84" s="55" t="s">
        <v>162</v>
      </c>
      <c r="C84" t="s">
        <v>69</v>
      </c>
      <c r="D84" s="55" t="s">
        <v>228</v>
      </c>
      <c r="E84" t="s">
        <v>71</v>
      </c>
      <c r="F84" t="s">
        <v>72</v>
      </c>
      <c r="G84">
        <v>10</v>
      </c>
      <c r="H84">
        <v>5</v>
      </c>
      <c r="I84" s="70">
        <v>57.75</v>
      </c>
      <c r="J84" s="58">
        <v>3.183139534883721</v>
      </c>
      <c r="K84" s="82">
        <v>48267.93</v>
      </c>
      <c r="L84">
        <v>6</v>
      </c>
      <c r="M84">
        <v>5</v>
      </c>
      <c r="N84">
        <v>4</v>
      </c>
      <c r="O84">
        <v>3.75</v>
      </c>
      <c r="P84">
        <v>6</v>
      </c>
      <c r="Q84">
        <v>15</v>
      </c>
      <c r="R84">
        <v>15</v>
      </c>
      <c r="S84">
        <v>3</v>
      </c>
      <c r="T84" t="s">
        <v>29</v>
      </c>
      <c r="U84">
        <v>1.25</v>
      </c>
      <c r="V84">
        <v>2.5</v>
      </c>
      <c r="W84">
        <v>2.4375</v>
      </c>
      <c r="X84">
        <v>3.75</v>
      </c>
      <c r="Y84">
        <v>3.75</v>
      </c>
      <c r="Z84" s="135">
        <v>13.6875</v>
      </c>
      <c r="AA84" s="135"/>
      <c r="AB84" s="7"/>
      <c r="AC84" s="7"/>
      <c r="AD84" s="7"/>
      <c r="AE84" s="7"/>
      <c r="AF84" s="142"/>
      <c r="AR84" s="33"/>
      <c r="AS84" s="20"/>
      <c r="AT84" s="20"/>
      <c r="AU84" s="20"/>
      <c r="BD84" s="33"/>
      <c r="BO84" s="29"/>
      <c r="BP84" s="28"/>
      <c r="BQ84" s="27"/>
      <c r="BR84" s="27"/>
      <c r="BS84" s="27"/>
      <c r="BT84" s="27"/>
      <c r="BU84" s="27"/>
      <c r="BV84" s="27"/>
      <c r="BW84" s="27"/>
      <c r="BX84" s="27"/>
      <c r="BY84" s="27"/>
      <c r="BZ84" s="27"/>
      <c r="CA84" s="27"/>
      <c r="CB84" s="28"/>
      <c r="CC84" s="29"/>
      <c r="CD84" s="27"/>
      <c r="CE84" s="27"/>
      <c r="CF84" s="27"/>
      <c r="CG84" s="27"/>
      <c r="CH84" s="27"/>
      <c r="CI84" s="27"/>
      <c r="CJ84" s="27"/>
      <c r="CK84" s="27"/>
      <c r="CL84" s="27"/>
      <c r="CM84" s="27"/>
      <c r="CN84" s="28"/>
      <c r="CO84" s="29"/>
      <c r="CP84" s="27"/>
      <c r="CQ84" s="27"/>
      <c r="CR84" s="27"/>
      <c r="CS84" s="27"/>
      <c r="CT84" s="27"/>
      <c r="CU84" s="27"/>
      <c r="CV84" s="27"/>
      <c r="CW84" s="27"/>
      <c r="CX84" s="27"/>
      <c r="CY84" s="27"/>
      <c r="CZ84" s="28"/>
      <c r="DA84" s="29"/>
      <c r="DB84" s="27"/>
      <c r="DC84" s="27"/>
      <c r="DD84" s="27"/>
      <c r="DE84" s="27"/>
      <c r="DF84" s="27"/>
      <c r="DG84" s="27"/>
      <c r="DH84" s="27"/>
      <c r="DI84" s="27"/>
      <c r="DJ84" s="27"/>
      <c r="DK84" s="27"/>
      <c r="DL84" s="28"/>
      <c r="DM84" s="27"/>
      <c r="DN84" s="28"/>
      <c r="DO84" s="27"/>
      <c r="DP84" s="28"/>
      <c r="DQ84" s="27"/>
      <c r="DR84" s="28"/>
    </row>
    <row r="85" spans="1:122" s="8" customFormat="1" ht="14.65" hidden="1" customHeight="1" x14ac:dyDescent="0.25">
      <c r="A85" s="168"/>
      <c r="B85" s="55" t="s">
        <v>162</v>
      </c>
      <c r="C85" s="78"/>
      <c r="D85" s="64"/>
      <c r="E85" s="78"/>
      <c r="F85" s="78"/>
      <c r="G85" s="78"/>
      <c r="H85" s="78"/>
      <c r="I85" s="71"/>
      <c r="J85" s="59"/>
      <c r="K85" s="82"/>
      <c r="L85" s="78">
        <v>4902.4800000000005</v>
      </c>
      <c r="M85" s="78">
        <v>4899</v>
      </c>
      <c r="N85" s="78">
        <v>3247.2</v>
      </c>
      <c r="O85" s="78">
        <v>4410.45</v>
      </c>
      <c r="P85" s="78">
        <v>4894.5599999999995</v>
      </c>
      <c r="Q85" s="78">
        <v>12236.4</v>
      </c>
      <c r="R85" s="78">
        <v>10632.6</v>
      </c>
      <c r="S85" s="78">
        <v>3045.2400000000002</v>
      </c>
      <c r="T85" s="78" t="s">
        <v>30</v>
      </c>
      <c r="U85" s="78"/>
      <c r="V85" s="78"/>
      <c r="W85" s="78"/>
      <c r="X85" s="78"/>
      <c r="Y85" s="78"/>
      <c r="Z85" s="136"/>
      <c r="AA85" s="136"/>
      <c r="AB85" s="139"/>
      <c r="AC85" s="139"/>
      <c r="AD85" s="139"/>
      <c r="AE85" s="139"/>
      <c r="AF85" s="143"/>
      <c r="AG85"/>
      <c r="AH85"/>
      <c r="AI85"/>
      <c r="AJ85"/>
      <c r="AK85"/>
      <c r="AL85"/>
      <c r="AM85"/>
      <c r="AN85"/>
      <c r="AO85"/>
      <c r="AP85"/>
      <c r="AQ85"/>
      <c r="AR85" s="33"/>
      <c r="AS85" s="19"/>
      <c r="AT85"/>
      <c r="AU85"/>
      <c r="AV85"/>
      <c r="AW85"/>
      <c r="AX85"/>
      <c r="AY85"/>
      <c r="AZ85"/>
      <c r="BA85"/>
      <c r="BB85"/>
      <c r="BC85"/>
      <c r="BD85" s="33"/>
      <c r="BE85"/>
      <c r="BF85"/>
      <c r="BG85"/>
      <c r="BH85"/>
      <c r="BI85"/>
      <c r="BJ85"/>
      <c r="BK85"/>
      <c r="BL85"/>
      <c r="BM85"/>
      <c r="BN85"/>
      <c r="BO85" s="29"/>
      <c r="BP85" s="28"/>
      <c r="BQ85" s="27"/>
      <c r="BR85" s="27"/>
      <c r="BS85" s="27"/>
      <c r="BT85" s="27"/>
      <c r="BU85" s="27"/>
      <c r="BV85" s="27"/>
      <c r="BW85" s="27"/>
      <c r="BX85" s="27"/>
      <c r="BY85" s="27"/>
      <c r="BZ85" s="27"/>
      <c r="CA85" s="27"/>
      <c r="CB85" s="28"/>
      <c r="CC85" s="29"/>
      <c r="CD85" s="27"/>
      <c r="CE85" s="27"/>
      <c r="CF85" s="27"/>
      <c r="CG85" s="27"/>
      <c r="CH85" s="27"/>
      <c r="CI85" s="27"/>
      <c r="CJ85" s="27"/>
      <c r="CK85" s="27"/>
      <c r="CL85" s="27"/>
      <c r="CM85" s="27"/>
      <c r="CN85" s="28"/>
      <c r="CO85" s="29"/>
      <c r="CP85" s="27"/>
      <c r="CQ85" s="27"/>
      <c r="CR85" s="27"/>
      <c r="CS85" s="27"/>
      <c r="CT85" s="27"/>
      <c r="CU85" s="27"/>
      <c r="CV85" s="27"/>
      <c r="CW85" s="27"/>
      <c r="CX85" s="27"/>
      <c r="CY85" s="27"/>
      <c r="CZ85" s="28"/>
      <c r="DA85" s="29"/>
      <c r="DB85" s="27"/>
      <c r="DC85" s="27"/>
      <c r="DD85" s="27"/>
      <c r="DE85" s="27"/>
      <c r="DF85" s="27"/>
      <c r="DG85" s="27"/>
      <c r="DH85" s="27"/>
      <c r="DI85" s="27"/>
      <c r="DJ85" s="27"/>
      <c r="DK85" s="27"/>
      <c r="DL85" s="28"/>
      <c r="DM85" s="27"/>
      <c r="DN85" s="28"/>
      <c r="DO85" s="27"/>
      <c r="DP85" s="28"/>
      <c r="DQ85" s="27"/>
      <c r="DR85" s="28"/>
    </row>
    <row r="86" spans="1:122" x14ac:dyDescent="0.25">
      <c r="A86" s="169"/>
      <c r="B86" s="65" t="s">
        <v>162</v>
      </c>
      <c r="C86" t="s">
        <v>73</v>
      </c>
      <c r="D86" s="65" t="s">
        <v>229</v>
      </c>
      <c r="E86" t="s">
        <v>75</v>
      </c>
      <c r="F86" t="s">
        <v>76</v>
      </c>
      <c r="G86">
        <v>0</v>
      </c>
      <c r="H86">
        <v>10</v>
      </c>
      <c r="I86" s="72">
        <v>32.5</v>
      </c>
      <c r="J86" s="60">
        <v>1.7732558139534884</v>
      </c>
      <c r="K86" s="130">
        <v>26747.820000000003</v>
      </c>
      <c r="L86">
        <v>4</v>
      </c>
      <c r="M86">
        <v>0</v>
      </c>
      <c r="N86">
        <v>0</v>
      </c>
      <c r="O86">
        <v>2.5</v>
      </c>
      <c r="P86">
        <v>4</v>
      </c>
      <c r="Q86">
        <v>10</v>
      </c>
      <c r="R86">
        <v>10</v>
      </c>
      <c r="S86">
        <v>2</v>
      </c>
      <c r="T86" t="s">
        <v>29</v>
      </c>
      <c r="U86">
        <v>0</v>
      </c>
      <c r="V86">
        <v>1</v>
      </c>
      <c r="W86">
        <v>1.625</v>
      </c>
      <c r="X86">
        <v>2.5</v>
      </c>
      <c r="Y86">
        <v>2.5</v>
      </c>
      <c r="Z86" s="138">
        <v>7.625</v>
      </c>
      <c r="AA86" s="138"/>
      <c r="AB86" s="144"/>
      <c r="AC86" s="144"/>
      <c r="AD86" s="144"/>
      <c r="AE86" s="144"/>
      <c r="AF86" s="145"/>
      <c r="AG86" s="39"/>
      <c r="AH86" s="39"/>
      <c r="AI86" s="39"/>
      <c r="AJ86" s="39"/>
      <c r="AK86" s="39"/>
      <c r="AL86" s="39"/>
      <c r="AM86" s="39"/>
      <c r="AN86" s="39"/>
      <c r="AO86" s="39"/>
      <c r="AP86" s="39"/>
      <c r="AQ86" s="39"/>
      <c r="AR86" s="37"/>
      <c r="AS86" s="20"/>
      <c r="AT86" s="20"/>
      <c r="AU86" s="39"/>
      <c r="AV86" s="39"/>
      <c r="AW86" s="39"/>
      <c r="AX86" s="39"/>
      <c r="AY86" s="39"/>
      <c r="AZ86" s="39"/>
      <c r="BA86" s="39"/>
      <c r="BB86" s="39"/>
      <c r="BC86" s="39"/>
      <c r="BD86" s="37"/>
      <c r="BO86" s="51"/>
      <c r="BP86" s="52"/>
      <c r="BQ86" s="53"/>
      <c r="BR86" s="53"/>
      <c r="BS86" s="53"/>
      <c r="BT86" s="53"/>
      <c r="BU86" s="53"/>
      <c r="BV86" s="53"/>
      <c r="BW86" s="53"/>
      <c r="BX86" s="53"/>
      <c r="BY86" s="53"/>
      <c r="BZ86" s="53"/>
      <c r="CA86" s="53"/>
      <c r="CB86" s="52"/>
      <c r="CC86" s="51"/>
      <c r="CD86" s="53"/>
      <c r="CE86" s="53"/>
      <c r="CF86" s="53"/>
      <c r="CG86" s="53"/>
      <c r="CH86" s="53"/>
      <c r="CI86" s="53"/>
      <c r="CJ86" s="53"/>
      <c r="CK86" s="53"/>
      <c r="CL86" s="53"/>
      <c r="CM86" s="53"/>
      <c r="CN86" s="52"/>
      <c r="CO86" s="51"/>
      <c r="CP86" s="53"/>
      <c r="CQ86" s="53"/>
      <c r="CR86" s="53"/>
      <c r="CS86" s="53"/>
      <c r="CT86" s="53"/>
      <c r="CU86" s="53"/>
      <c r="CV86" s="53"/>
      <c r="CW86" s="53"/>
      <c r="CX86" s="53"/>
      <c r="CY86" s="53"/>
      <c r="CZ86" s="52"/>
      <c r="DA86" s="51"/>
      <c r="DB86" s="53"/>
      <c r="DC86" s="53"/>
      <c r="DD86" s="53"/>
      <c r="DE86" s="53"/>
      <c r="DF86" s="53"/>
      <c r="DG86" s="53"/>
      <c r="DH86" s="53"/>
      <c r="DI86" s="53"/>
      <c r="DJ86" s="53"/>
      <c r="DK86" s="53"/>
      <c r="DL86" s="52"/>
      <c r="DM86" s="53"/>
      <c r="DN86" s="52"/>
      <c r="DO86" s="53"/>
      <c r="DP86" s="52"/>
      <c r="DQ86" s="53"/>
      <c r="DR86" s="52"/>
    </row>
  </sheetData>
  <mergeCells count="17">
    <mergeCell ref="A8:A45"/>
    <mergeCell ref="A60:A86"/>
    <mergeCell ref="BO3:DR3"/>
    <mergeCell ref="A1:K2"/>
    <mergeCell ref="BO1:DR1"/>
    <mergeCell ref="AG2:AR2"/>
    <mergeCell ref="AS2:BD2"/>
    <mergeCell ref="BE2:BP2"/>
    <mergeCell ref="BQ2:CB2"/>
    <mergeCell ref="CC2:CN2"/>
    <mergeCell ref="DQ2:DR2"/>
    <mergeCell ref="CO2:CZ2"/>
    <mergeCell ref="DA2:DL2"/>
    <mergeCell ref="DM2:DN2"/>
    <mergeCell ref="DO2:DP2"/>
    <mergeCell ref="AA1:BD1"/>
    <mergeCell ref="AA2:AF2"/>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S106"/>
  <sheetViews>
    <sheetView tabSelected="1" topLeftCell="AN70" zoomScale="110" zoomScaleNormal="110" workbookViewId="0">
      <selection activeCell="AS96" sqref="AS96"/>
    </sheetView>
  </sheetViews>
  <sheetFormatPr baseColWidth="10" defaultColWidth="11.42578125" defaultRowHeight="15" x14ac:dyDescent="0.25"/>
  <cols>
    <col min="3" max="3" width="0" hidden="1" customWidth="1"/>
    <col min="4" max="4" width="36.42578125" customWidth="1"/>
    <col min="5" max="7" width="0" hidden="1" customWidth="1"/>
    <col min="8" max="8" width="27.7109375" hidden="1" customWidth="1"/>
    <col min="10" max="23" width="0" hidden="1" customWidth="1"/>
    <col min="24" max="24" width="8.28515625" customWidth="1"/>
    <col min="25" max="25" width="5.7109375" customWidth="1"/>
    <col min="26" max="26" width="11" customWidth="1"/>
    <col min="27" max="27" width="6.7109375" customWidth="1"/>
    <col min="28" max="28" width="0" hidden="1" customWidth="1"/>
    <col min="29" max="29" width="17.42578125" hidden="1" customWidth="1"/>
    <col min="30" max="30" width="12.7109375" customWidth="1"/>
    <col min="32" max="32" width="22.140625" customWidth="1"/>
    <col min="33" max="33" width="14.140625" customWidth="1"/>
    <col min="35" max="35" width="7.7109375" customWidth="1"/>
    <col min="36" max="36" width="13.42578125" customWidth="1"/>
    <col min="37" max="37" width="5.7109375" customWidth="1"/>
    <col min="38" max="38" width="12.5703125" customWidth="1"/>
    <col min="39" max="39" width="5.42578125" customWidth="1"/>
    <col min="40" max="40" width="10.28515625" customWidth="1"/>
    <col min="41" max="41" width="13" customWidth="1"/>
    <col min="42" max="43" width="13.140625" customWidth="1"/>
    <col min="44" max="44" width="14.85546875" customWidth="1"/>
    <col min="45" max="45" width="12.7109375" customWidth="1"/>
    <col min="47" max="47" width="14.28515625" bestFit="1" customWidth="1"/>
  </cols>
  <sheetData>
    <row r="1" spans="1:45" x14ac:dyDescent="0.25">
      <c r="A1" s="54" t="s">
        <v>157</v>
      </c>
      <c r="B1" s="54" t="s">
        <v>179</v>
      </c>
      <c r="C1" s="54"/>
      <c r="D1" s="54" t="s">
        <v>180</v>
      </c>
      <c r="E1" s="54"/>
      <c r="F1" s="54"/>
      <c r="G1" s="54"/>
      <c r="H1" s="54"/>
      <c r="I1" s="54" t="s">
        <v>181</v>
      </c>
      <c r="J1" s="54">
        <v>2</v>
      </c>
      <c r="K1" s="54">
        <v>1</v>
      </c>
      <c r="L1" s="54">
        <v>2</v>
      </c>
      <c r="M1" s="54">
        <v>3</v>
      </c>
      <c r="N1" s="54">
        <v>3</v>
      </c>
      <c r="O1" s="54">
        <v>4</v>
      </c>
      <c r="P1" s="54">
        <v>5</v>
      </c>
      <c r="Q1" s="54"/>
      <c r="R1" s="54"/>
      <c r="S1" s="54" t="s">
        <v>1</v>
      </c>
      <c r="T1" s="54">
        <v>4</v>
      </c>
      <c r="U1" s="54"/>
      <c r="V1" s="54"/>
      <c r="W1" s="54"/>
      <c r="X1" s="73" t="s">
        <v>230</v>
      </c>
      <c r="Y1" s="54" t="s">
        <v>182</v>
      </c>
      <c r="Z1" s="86" t="s">
        <v>231</v>
      </c>
      <c r="AA1" s="87" t="s">
        <v>232</v>
      </c>
      <c r="AB1" s="54" t="s">
        <v>163</v>
      </c>
      <c r="AC1" s="13" t="s">
        <v>164</v>
      </c>
      <c r="AD1" s="13" t="s">
        <v>233</v>
      </c>
      <c r="AQ1" s="206" t="s">
        <v>234</v>
      </c>
      <c r="AR1" s="206"/>
      <c r="AS1" s="206"/>
    </row>
    <row r="2" spans="1:45" x14ac:dyDescent="0.25">
      <c r="A2" s="168" t="s">
        <v>235</v>
      </c>
      <c r="B2" s="68">
        <v>1</v>
      </c>
      <c r="C2" t="s">
        <v>90</v>
      </c>
      <c r="D2" s="55" t="s">
        <v>186</v>
      </c>
      <c r="E2" t="s">
        <v>92</v>
      </c>
      <c r="F2" t="s">
        <v>93</v>
      </c>
      <c r="G2">
        <v>5</v>
      </c>
      <c r="H2">
        <v>10</v>
      </c>
      <c r="I2" s="70">
        <v>53.25</v>
      </c>
      <c r="J2">
        <v>6</v>
      </c>
      <c r="K2">
        <v>2.5</v>
      </c>
      <c r="L2">
        <v>2</v>
      </c>
      <c r="M2">
        <v>3.75</v>
      </c>
      <c r="N2">
        <v>6</v>
      </c>
      <c r="O2">
        <v>15</v>
      </c>
      <c r="P2">
        <v>15</v>
      </c>
      <c r="Q2">
        <v>3</v>
      </c>
      <c r="R2" t="s">
        <v>29</v>
      </c>
      <c r="S2">
        <v>0.625</v>
      </c>
      <c r="T2">
        <v>2</v>
      </c>
      <c r="U2">
        <v>2.4375</v>
      </c>
      <c r="V2">
        <v>3.75</v>
      </c>
      <c r="W2">
        <v>3.75</v>
      </c>
      <c r="X2" s="70">
        <v>12.5625</v>
      </c>
      <c r="Y2" s="58">
        <v>2.9215116279069768</v>
      </c>
      <c r="Z2" s="88">
        <v>44194.829999999994</v>
      </c>
      <c r="AA2" s="200">
        <v>2026</v>
      </c>
      <c r="AB2" s="92" t="e">
        <f>I2/#REF!</f>
        <v>#REF!</v>
      </c>
      <c r="AC2" s="94" t="e">
        <f>$AG$3*AB2</f>
        <v>#REF!</v>
      </c>
      <c r="AD2" s="203">
        <f>SUM(Z2:Z8)</f>
        <v>429729</v>
      </c>
      <c r="AF2" s="77" t="s">
        <v>236</v>
      </c>
      <c r="AG2" s="75">
        <v>3264</v>
      </c>
      <c r="AI2" s="99" t="s">
        <v>237</v>
      </c>
      <c r="AJ2" s="100" t="s">
        <v>165</v>
      </c>
      <c r="AK2" s="101" t="s">
        <v>166</v>
      </c>
      <c r="AL2" s="102" t="s">
        <v>167</v>
      </c>
      <c r="AM2" s="103" t="s">
        <v>166</v>
      </c>
      <c r="AN2" s="104" t="s">
        <v>168</v>
      </c>
      <c r="AO2" s="105" t="s">
        <v>156</v>
      </c>
      <c r="AR2" s="13" t="s">
        <v>165</v>
      </c>
      <c r="AS2" s="13" t="s">
        <v>169</v>
      </c>
    </row>
    <row r="3" spans="1:45" x14ac:dyDescent="0.25">
      <c r="A3" s="168"/>
      <c r="B3" s="68">
        <v>1</v>
      </c>
      <c r="C3" t="s">
        <v>90</v>
      </c>
      <c r="D3" s="55" t="s">
        <v>186</v>
      </c>
      <c r="E3" t="s">
        <v>153</v>
      </c>
      <c r="G3">
        <v>10</v>
      </c>
      <c r="H3">
        <v>30</v>
      </c>
      <c r="I3" s="70">
        <v>139</v>
      </c>
      <c r="J3">
        <v>16</v>
      </c>
      <c r="K3">
        <v>5</v>
      </c>
      <c r="L3">
        <v>4</v>
      </c>
      <c r="M3">
        <v>10</v>
      </c>
      <c r="N3">
        <v>16</v>
      </c>
      <c r="O3">
        <v>40</v>
      </c>
      <c r="P3">
        <v>40</v>
      </c>
      <c r="Q3">
        <v>8</v>
      </c>
      <c r="R3" t="s">
        <v>29</v>
      </c>
      <c r="S3">
        <v>1.25</v>
      </c>
      <c r="T3">
        <v>5</v>
      </c>
      <c r="U3">
        <v>6.5</v>
      </c>
      <c r="V3">
        <v>10</v>
      </c>
      <c r="W3">
        <v>10</v>
      </c>
      <c r="X3" s="70">
        <v>32.75</v>
      </c>
      <c r="Y3" s="58">
        <v>7.6162790697674421</v>
      </c>
      <c r="Z3" s="88">
        <v>115137.48</v>
      </c>
      <c r="AA3" s="201"/>
      <c r="AB3" s="92" t="e">
        <f>I3/#REF!</f>
        <v>#REF!</v>
      </c>
      <c r="AC3" s="94" t="e">
        <f t="shared" ref="AC3:AC42" si="0">$AG$3*AB3</f>
        <v>#REF!</v>
      </c>
      <c r="AD3" s="204"/>
      <c r="AE3" s="97"/>
      <c r="AF3" s="98" t="s">
        <v>165</v>
      </c>
      <c r="AG3" s="121">
        <v>2709611.32</v>
      </c>
      <c r="AI3" s="147">
        <v>2026</v>
      </c>
      <c r="AJ3" s="152">
        <f>AD2+AD2*0.1</f>
        <v>472701.9</v>
      </c>
      <c r="AK3" s="148">
        <v>0</v>
      </c>
      <c r="AL3" s="161">
        <v>0</v>
      </c>
      <c r="AM3" s="149">
        <v>0</v>
      </c>
      <c r="AN3" s="161">
        <v>0</v>
      </c>
      <c r="AO3" s="161">
        <v>0</v>
      </c>
      <c r="AQ3">
        <v>2026</v>
      </c>
      <c r="AR3" s="96">
        <f>AJ3</f>
        <v>472701.9</v>
      </c>
      <c r="AS3" s="153">
        <v>0</v>
      </c>
    </row>
    <row r="4" spans="1:45" x14ac:dyDescent="0.25">
      <c r="A4" s="168"/>
      <c r="B4" s="68">
        <v>1</v>
      </c>
      <c r="C4" t="s">
        <v>97</v>
      </c>
      <c r="D4" s="55" t="s">
        <v>98</v>
      </c>
      <c r="E4" t="s">
        <v>99</v>
      </c>
      <c r="G4">
        <v>0</v>
      </c>
      <c r="H4">
        <v>20</v>
      </c>
      <c r="I4" s="70">
        <v>65</v>
      </c>
      <c r="J4">
        <v>8</v>
      </c>
      <c r="K4">
        <v>0</v>
      </c>
      <c r="L4">
        <v>0</v>
      </c>
      <c r="M4">
        <v>5</v>
      </c>
      <c r="N4">
        <v>8</v>
      </c>
      <c r="O4">
        <v>20</v>
      </c>
      <c r="P4">
        <v>20</v>
      </c>
      <c r="Q4">
        <v>4</v>
      </c>
      <c r="R4" t="s">
        <v>29</v>
      </c>
      <c r="S4">
        <v>0</v>
      </c>
      <c r="T4">
        <v>2</v>
      </c>
      <c r="U4">
        <v>3.25</v>
      </c>
      <c r="V4">
        <v>5</v>
      </c>
      <c r="W4">
        <v>5</v>
      </c>
      <c r="X4" s="70">
        <v>15.25</v>
      </c>
      <c r="Y4" s="58">
        <v>3.5465116279069768</v>
      </c>
      <c r="Z4" s="88">
        <v>53495.640000000007</v>
      </c>
      <c r="AA4" s="201"/>
      <c r="AB4" s="92" t="e">
        <f>I4/#REF!</f>
        <v>#REF!</v>
      </c>
      <c r="AC4" s="94" t="e">
        <f t="shared" si="0"/>
        <v>#REF!</v>
      </c>
      <c r="AD4" s="204"/>
      <c r="AE4" s="97"/>
      <c r="AF4" s="19" t="s">
        <v>238</v>
      </c>
      <c r="AG4" s="111">
        <f>AG3*10%</f>
        <v>270961.13199999998</v>
      </c>
      <c r="AI4" s="19">
        <v>2027</v>
      </c>
      <c r="AJ4" s="88">
        <f>AD9+AD9*0.1</f>
        <v>749662.41240000003</v>
      </c>
      <c r="AK4" s="106">
        <v>0</v>
      </c>
      <c r="AL4" s="111">
        <f>AJ4*AK4</f>
        <v>0</v>
      </c>
      <c r="AM4" s="108">
        <v>0</v>
      </c>
      <c r="AN4" s="111">
        <f>AJ4*AM4</f>
        <v>0</v>
      </c>
      <c r="AO4" s="111">
        <f>AL4+AN4</f>
        <v>0</v>
      </c>
      <c r="AQ4">
        <v>2027</v>
      </c>
      <c r="AR4" s="96">
        <f>AJ4</f>
        <v>749662.41240000003</v>
      </c>
      <c r="AS4" s="96">
        <f t="shared" ref="AS4:AS13" si="1">AO4</f>
        <v>0</v>
      </c>
    </row>
    <row r="5" spans="1:45" ht="15.75" thickBot="1" x14ac:dyDescent="0.3">
      <c r="A5" s="168"/>
      <c r="B5" s="68">
        <v>1</v>
      </c>
      <c r="C5" t="s">
        <v>120</v>
      </c>
      <c r="D5" s="55" t="s">
        <v>121</v>
      </c>
      <c r="E5" t="s">
        <v>122</v>
      </c>
      <c r="G5">
        <v>10</v>
      </c>
      <c r="H5">
        <v>20</v>
      </c>
      <c r="I5" s="70">
        <v>106.5</v>
      </c>
      <c r="J5">
        <v>12</v>
      </c>
      <c r="K5">
        <v>5</v>
      </c>
      <c r="L5">
        <v>4</v>
      </c>
      <c r="M5">
        <v>7.5</v>
      </c>
      <c r="N5">
        <v>12</v>
      </c>
      <c r="O5">
        <v>30</v>
      </c>
      <c r="P5">
        <v>30</v>
      </c>
      <c r="Q5">
        <v>6</v>
      </c>
      <c r="R5" t="s">
        <v>29</v>
      </c>
      <c r="S5">
        <v>1.25</v>
      </c>
      <c r="T5">
        <v>4</v>
      </c>
      <c r="U5">
        <v>4.875</v>
      </c>
      <c r="V5">
        <v>7.5</v>
      </c>
      <c r="W5">
        <v>7.5</v>
      </c>
      <c r="X5" s="70">
        <v>25.125</v>
      </c>
      <c r="Y5" s="58">
        <v>5.8430232558139537</v>
      </c>
      <c r="Z5" s="88">
        <v>88389.659999999989</v>
      </c>
      <c r="AA5" s="201"/>
      <c r="AB5" s="92" t="e">
        <f>I5/#REF!</f>
        <v>#REF!</v>
      </c>
      <c r="AC5" s="94" t="e">
        <f t="shared" si="0"/>
        <v>#REF!</v>
      </c>
      <c r="AD5" s="204"/>
      <c r="AF5" s="98" t="s">
        <v>239</v>
      </c>
      <c r="AG5" s="111">
        <f>AG3+AG4</f>
        <v>2980572.4519999996</v>
      </c>
      <c r="AI5" s="19">
        <v>2028</v>
      </c>
      <c r="AJ5" s="150">
        <f>AD21+AD21*0.1+AD29+AD29*0.1</f>
        <v>1758208.1352000001</v>
      </c>
      <c r="AK5" s="106">
        <v>0</v>
      </c>
      <c r="AL5" s="151">
        <f>AJ5*AK5</f>
        <v>0</v>
      </c>
      <c r="AM5" s="108">
        <v>0</v>
      </c>
      <c r="AN5" s="151">
        <f>AJ5*AM5</f>
        <v>0</v>
      </c>
      <c r="AO5" s="151">
        <f t="shared" ref="AO5:AO13" si="2">AL5+AN5</f>
        <v>0</v>
      </c>
      <c r="AQ5">
        <v>2028</v>
      </c>
      <c r="AR5" s="96">
        <f>AJ5</f>
        <v>1758208.1352000001</v>
      </c>
      <c r="AS5" s="96">
        <f t="shared" si="1"/>
        <v>0</v>
      </c>
    </row>
    <row r="6" spans="1:45" ht="15.75" thickBot="1" x14ac:dyDescent="0.3">
      <c r="A6" s="168"/>
      <c r="B6" s="68">
        <v>1</v>
      </c>
      <c r="C6" t="s">
        <v>123</v>
      </c>
      <c r="D6" s="55" t="s">
        <v>121</v>
      </c>
      <c r="E6" t="s">
        <v>124</v>
      </c>
      <c r="G6">
        <v>5</v>
      </c>
      <c r="H6">
        <v>20</v>
      </c>
      <c r="I6" s="70">
        <v>85.75</v>
      </c>
      <c r="J6">
        <v>10</v>
      </c>
      <c r="K6">
        <v>2.5</v>
      </c>
      <c r="L6">
        <v>2</v>
      </c>
      <c r="M6">
        <v>6.25</v>
      </c>
      <c r="N6">
        <v>10</v>
      </c>
      <c r="O6">
        <v>25</v>
      </c>
      <c r="P6">
        <v>25</v>
      </c>
      <c r="Q6">
        <v>5</v>
      </c>
      <c r="R6" t="s">
        <v>29</v>
      </c>
      <c r="S6">
        <v>0.625</v>
      </c>
      <c r="T6">
        <v>3</v>
      </c>
      <c r="U6">
        <v>4.0625</v>
      </c>
      <c r="V6">
        <v>6.25</v>
      </c>
      <c r="W6">
        <v>6.25</v>
      </c>
      <c r="X6" s="70">
        <v>20.1875</v>
      </c>
      <c r="Y6" s="58">
        <v>4.6947674418604652</v>
      </c>
      <c r="Z6" s="88">
        <v>70942.649999999994</v>
      </c>
      <c r="AA6" s="201"/>
      <c r="AB6" s="92" t="e">
        <f>I6/#REF!</f>
        <v>#REF!</v>
      </c>
      <c r="AC6" s="94" t="e">
        <f t="shared" si="0"/>
        <v>#REF!</v>
      </c>
      <c r="AD6" s="204"/>
      <c r="AF6" s="19" t="s">
        <v>170</v>
      </c>
      <c r="AG6" s="111">
        <f>AG5*15%</f>
        <v>447085.86779999995</v>
      </c>
      <c r="AI6" s="116">
        <v>2029</v>
      </c>
      <c r="AJ6" s="118">
        <v>0</v>
      </c>
      <c r="AK6" s="112">
        <v>0.35</v>
      </c>
      <c r="AL6" s="119">
        <f>$AG$5*AK6</f>
        <v>1043200.3581999998</v>
      </c>
      <c r="AM6" s="113">
        <v>0.05</v>
      </c>
      <c r="AN6" s="119">
        <f>$AG$5*AM6</f>
        <v>149028.62259999997</v>
      </c>
      <c r="AO6" s="117">
        <f t="shared" si="2"/>
        <v>1192228.9807999998</v>
      </c>
      <c r="AQ6">
        <v>2029</v>
      </c>
      <c r="AR6" s="96">
        <v>0</v>
      </c>
      <c r="AS6" s="96">
        <f t="shared" si="1"/>
        <v>1192228.9807999998</v>
      </c>
    </row>
    <row r="7" spans="1:45" ht="16.899999999999999" customHeight="1" x14ac:dyDescent="0.25">
      <c r="A7" s="168"/>
      <c r="B7" s="68">
        <v>1</v>
      </c>
      <c r="C7" t="s">
        <v>141</v>
      </c>
      <c r="D7" s="63" t="s">
        <v>187</v>
      </c>
      <c r="E7" t="s">
        <v>143</v>
      </c>
      <c r="G7">
        <v>0</v>
      </c>
      <c r="H7">
        <v>10</v>
      </c>
      <c r="I7" s="70">
        <v>32.5</v>
      </c>
      <c r="J7">
        <v>4</v>
      </c>
      <c r="K7">
        <v>0</v>
      </c>
      <c r="L7">
        <v>0</v>
      </c>
      <c r="M7">
        <v>2.5</v>
      </c>
      <c r="N7">
        <v>4</v>
      </c>
      <c r="O7">
        <v>10</v>
      </c>
      <c r="P7">
        <v>10</v>
      </c>
      <c r="Q7">
        <v>2</v>
      </c>
      <c r="R7" t="s">
        <v>29</v>
      </c>
      <c r="S7">
        <v>0</v>
      </c>
      <c r="T7">
        <v>1</v>
      </c>
      <c r="U7">
        <v>1.625</v>
      </c>
      <c r="V7">
        <v>2.5</v>
      </c>
      <c r="W7">
        <v>2.5</v>
      </c>
      <c r="X7" s="70">
        <v>7.625</v>
      </c>
      <c r="Y7" s="58">
        <v>1.7732558139534884</v>
      </c>
      <c r="Z7" s="88">
        <v>26747.820000000003</v>
      </c>
      <c r="AA7" s="201"/>
      <c r="AB7" s="92" t="e">
        <f>I7/#REF!</f>
        <v>#REF!</v>
      </c>
      <c r="AC7" s="94" t="e">
        <f t="shared" si="0"/>
        <v>#REF!</v>
      </c>
      <c r="AD7" s="204"/>
      <c r="AF7" s="19" t="s">
        <v>171</v>
      </c>
      <c r="AG7" s="111">
        <f>AG5*20%</f>
        <v>596114.49039999989</v>
      </c>
      <c r="AI7" s="19">
        <v>2030</v>
      </c>
      <c r="AJ7" s="88">
        <v>0</v>
      </c>
      <c r="AK7" s="106">
        <v>0.1</v>
      </c>
      <c r="AL7" s="111">
        <f t="shared" ref="AL7:AL13" si="3">$AG$5*AK7</f>
        <v>298057.24519999995</v>
      </c>
      <c r="AM7" s="108">
        <v>0.2</v>
      </c>
      <c r="AN7" s="111">
        <f t="shared" ref="AN7:AN13" si="4">$AG$5*AM7</f>
        <v>596114.49039999989</v>
      </c>
      <c r="AO7" s="114">
        <f t="shared" si="2"/>
        <v>894171.73559999978</v>
      </c>
      <c r="AQ7">
        <v>2030</v>
      </c>
      <c r="AR7" s="96">
        <v>0</v>
      </c>
      <c r="AS7" s="96">
        <f t="shared" si="1"/>
        <v>894171.73559999978</v>
      </c>
    </row>
    <row r="8" spans="1:45" x14ac:dyDescent="0.25">
      <c r="A8" s="168"/>
      <c r="B8" s="68">
        <v>1</v>
      </c>
      <c r="C8" t="s">
        <v>147</v>
      </c>
      <c r="D8" s="55" t="s">
        <v>188</v>
      </c>
      <c r="E8" t="s">
        <v>149</v>
      </c>
      <c r="G8">
        <v>5</v>
      </c>
      <c r="H8">
        <v>5</v>
      </c>
      <c r="I8" s="70">
        <v>37</v>
      </c>
      <c r="J8">
        <v>4</v>
      </c>
      <c r="K8">
        <v>2.5</v>
      </c>
      <c r="L8">
        <v>2</v>
      </c>
      <c r="M8">
        <v>2.5</v>
      </c>
      <c r="N8">
        <v>4</v>
      </c>
      <c r="O8">
        <v>10</v>
      </c>
      <c r="P8">
        <v>10</v>
      </c>
      <c r="Q8">
        <v>2</v>
      </c>
      <c r="R8" t="s">
        <v>29</v>
      </c>
      <c r="S8">
        <v>0.625</v>
      </c>
      <c r="T8">
        <v>1.5</v>
      </c>
      <c r="U8">
        <v>1.625</v>
      </c>
      <c r="V8">
        <v>2.5</v>
      </c>
      <c r="W8">
        <v>2.5</v>
      </c>
      <c r="X8" s="70">
        <v>8.75</v>
      </c>
      <c r="Y8" s="58">
        <v>2.0348837209302326</v>
      </c>
      <c r="Z8" s="88">
        <v>30820.920000000002</v>
      </c>
      <c r="AA8" s="201"/>
      <c r="AB8" s="92" t="e">
        <f>I8/#REF!</f>
        <v>#REF!</v>
      </c>
      <c r="AC8" s="94" t="e">
        <f t="shared" si="0"/>
        <v>#REF!</v>
      </c>
      <c r="AD8" s="204"/>
      <c r="AF8" s="16" t="s">
        <v>240</v>
      </c>
      <c r="AG8" s="115">
        <f>AG6+AG7</f>
        <v>1043200.3581999999</v>
      </c>
      <c r="AI8" s="19">
        <v>2031</v>
      </c>
      <c r="AJ8" s="88">
        <v>0</v>
      </c>
      <c r="AK8" s="106">
        <v>0.1</v>
      </c>
      <c r="AL8" s="111">
        <f t="shared" si="3"/>
        <v>298057.24519999995</v>
      </c>
      <c r="AM8" s="108">
        <v>0.2</v>
      </c>
      <c r="AN8" s="111">
        <f t="shared" si="4"/>
        <v>596114.49039999989</v>
      </c>
      <c r="AO8" s="114">
        <f t="shared" si="2"/>
        <v>894171.73559999978</v>
      </c>
      <c r="AQ8">
        <v>2031</v>
      </c>
      <c r="AR8" s="96">
        <v>0</v>
      </c>
      <c r="AS8" s="96">
        <f t="shared" si="1"/>
        <v>894171.73559999978</v>
      </c>
    </row>
    <row r="9" spans="1:45" x14ac:dyDescent="0.25">
      <c r="A9" s="168"/>
      <c r="B9" s="68" t="s">
        <v>160</v>
      </c>
      <c r="C9" t="s">
        <v>132</v>
      </c>
      <c r="D9" s="55" t="s">
        <v>133</v>
      </c>
      <c r="E9" t="s">
        <v>134</v>
      </c>
      <c r="G9">
        <v>2</v>
      </c>
      <c r="H9">
        <v>20</v>
      </c>
      <c r="I9" s="70">
        <v>73.300000000000011</v>
      </c>
      <c r="J9">
        <v>8.8000000000000007</v>
      </c>
      <c r="K9">
        <v>1</v>
      </c>
      <c r="L9">
        <v>0.8</v>
      </c>
      <c r="M9">
        <v>5.5</v>
      </c>
      <c r="N9">
        <v>8.8000000000000007</v>
      </c>
      <c r="O9">
        <v>22</v>
      </c>
      <c r="P9">
        <v>22</v>
      </c>
      <c r="Q9">
        <v>4.4000000000000004</v>
      </c>
      <c r="R9" t="s">
        <v>29</v>
      </c>
      <c r="S9">
        <v>0.25</v>
      </c>
      <c r="T9">
        <v>2.4000000000000004</v>
      </c>
      <c r="U9">
        <v>3.5750000000000002</v>
      </c>
      <c r="V9">
        <v>5.5</v>
      </c>
      <c r="W9">
        <v>5.5</v>
      </c>
      <c r="X9" s="70">
        <v>17.225000000000001</v>
      </c>
      <c r="Y9" s="58">
        <v>4.0058139534883725</v>
      </c>
      <c r="Z9" s="88">
        <v>60474.444000000003</v>
      </c>
      <c r="AA9" s="201">
        <v>2027</v>
      </c>
      <c r="AB9" s="92" t="e">
        <f>I9/#REF!</f>
        <v>#REF!</v>
      </c>
      <c r="AC9" s="94" t="e">
        <f t="shared" si="0"/>
        <v>#REF!</v>
      </c>
      <c r="AD9" s="204">
        <f>SUM(Z9:Z20)</f>
        <v>681511.28399999999</v>
      </c>
      <c r="AI9" s="19">
        <v>2032</v>
      </c>
      <c r="AJ9" s="88">
        <v>0</v>
      </c>
      <c r="AK9" s="106">
        <v>0.1</v>
      </c>
      <c r="AL9" s="111">
        <f t="shared" si="3"/>
        <v>298057.24519999995</v>
      </c>
      <c r="AM9" s="108">
        <v>0.2</v>
      </c>
      <c r="AN9" s="111">
        <f>$AG$5*AM9</f>
        <v>596114.49039999989</v>
      </c>
      <c r="AO9" s="114">
        <f t="shared" si="2"/>
        <v>894171.73559999978</v>
      </c>
      <c r="AQ9">
        <v>2032</v>
      </c>
      <c r="AR9" s="96">
        <v>0</v>
      </c>
      <c r="AS9" s="96">
        <f t="shared" si="1"/>
        <v>894171.73559999978</v>
      </c>
    </row>
    <row r="10" spans="1:45" ht="15.75" thickBot="1" x14ac:dyDescent="0.3">
      <c r="A10" s="168"/>
      <c r="B10" s="68">
        <v>2</v>
      </c>
      <c r="C10" t="s">
        <v>78</v>
      </c>
      <c r="D10" s="55" t="s">
        <v>189</v>
      </c>
      <c r="E10" t="s">
        <v>80</v>
      </c>
      <c r="F10" t="s">
        <v>81</v>
      </c>
      <c r="G10">
        <v>25</v>
      </c>
      <c r="H10">
        <v>15</v>
      </c>
      <c r="I10" s="70">
        <v>152.5</v>
      </c>
      <c r="J10">
        <v>16</v>
      </c>
      <c r="K10">
        <v>12.5</v>
      </c>
      <c r="L10">
        <v>10</v>
      </c>
      <c r="M10">
        <v>10</v>
      </c>
      <c r="N10">
        <v>16</v>
      </c>
      <c r="O10">
        <v>40</v>
      </c>
      <c r="P10">
        <v>40</v>
      </c>
      <c r="Q10">
        <v>8</v>
      </c>
      <c r="R10" t="s">
        <v>29</v>
      </c>
      <c r="S10">
        <v>3.125</v>
      </c>
      <c r="T10">
        <v>6.5</v>
      </c>
      <c r="U10">
        <v>6.5</v>
      </c>
      <c r="V10">
        <v>10</v>
      </c>
      <c r="W10">
        <v>10</v>
      </c>
      <c r="X10" s="70">
        <v>36.125</v>
      </c>
      <c r="Y10" s="58">
        <v>8.4011627906976756</v>
      </c>
      <c r="Z10" s="88">
        <v>127356.78000000001</v>
      </c>
      <c r="AA10" s="201"/>
      <c r="AB10" s="92" t="e">
        <f>I10/#REF!</f>
        <v>#REF!</v>
      </c>
      <c r="AC10" s="94" t="e">
        <f t="shared" si="0"/>
        <v>#REF!</v>
      </c>
      <c r="AD10" s="204"/>
      <c r="AF10" s="96"/>
      <c r="AI10" s="19">
        <v>2033</v>
      </c>
      <c r="AJ10" s="88">
        <v>0</v>
      </c>
      <c r="AK10" s="106">
        <v>0.1</v>
      </c>
      <c r="AL10" s="111">
        <f t="shared" si="3"/>
        <v>298057.24519999995</v>
      </c>
      <c r="AM10" s="108">
        <v>0.2</v>
      </c>
      <c r="AN10" s="111">
        <f t="shared" si="4"/>
        <v>596114.49039999989</v>
      </c>
      <c r="AO10" s="114">
        <f t="shared" si="2"/>
        <v>894171.73559999978</v>
      </c>
      <c r="AQ10">
        <v>2033</v>
      </c>
      <c r="AR10" s="96">
        <v>0</v>
      </c>
      <c r="AS10" s="96">
        <f t="shared" si="1"/>
        <v>894171.73559999978</v>
      </c>
    </row>
    <row r="11" spans="1:45" ht="15.75" thickBot="1" x14ac:dyDescent="0.3">
      <c r="A11" s="168"/>
      <c r="B11" s="68">
        <v>2</v>
      </c>
      <c r="C11" t="s">
        <v>82</v>
      </c>
      <c r="D11" s="55" t="s">
        <v>190</v>
      </c>
      <c r="E11" t="s">
        <v>84</v>
      </c>
      <c r="F11" t="s">
        <v>85</v>
      </c>
      <c r="G11">
        <v>0</v>
      </c>
      <c r="H11">
        <v>10</v>
      </c>
      <c r="I11" s="70">
        <v>32.5</v>
      </c>
      <c r="J11">
        <v>4</v>
      </c>
      <c r="K11">
        <v>0</v>
      </c>
      <c r="L11">
        <v>0</v>
      </c>
      <c r="M11">
        <v>2.5</v>
      </c>
      <c r="N11">
        <v>4</v>
      </c>
      <c r="O11">
        <v>10</v>
      </c>
      <c r="P11">
        <v>10</v>
      </c>
      <c r="Q11">
        <v>2</v>
      </c>
      <c r="R11" t="s">
        <v>29</v>
      </c>
      <c r="S11">
        <v>0</v>
      </c>
      <c r="T11">
        <v>1</v>
      </c>
      <c r="U11">
        <v>1.625</v>
      </c>
      <c r="V11">
        <v>2.5</v>
      </c>
      <c r="W11">
        <v>2.5</v>
      </c>
      <c r="X11" s="70">
        <v>7.625</v>
      </c>
      <c r="Y11" s="58">
        <v>1.7732558139534884</v>
      </c>
      <c r="Z11" s="88">
        <v>26747.820000000003</v>
      </c>
      <c r="AA11" s="201"/>
      <c r="AB11" s="92" t="e">
        <f>I11/#REF!</f>
        <v>#REF!</v>
      </c>
      <c r="AC11" s="94" t="e">
        <f t="shared" si="0"/>
        <v>#REF!</v>
      </c>
      <c r="AD11" s="204"/>
      <c r="AI11" s="116">
        <v>2034</v>
      </c>
      <c r="AJ11" s="118">
        <v>0</v>
      </c>
      <c r="AK11" s="112">
        <v>0.35</v>
      </c>
      <c r="AL11" s="119">
        <f t="shared" si="3"/>
        <v>1043200.3581999998</v>
      </c>
      <c r="AM11" s="113">
        <v>0.05</v>
      </c>
      <c r="AN11" s="119">
        <f t="shared" si="4"/>
        <v>149028.62259999997</v>
      </c>
      <c r="AO11" s="117">
        <f t="shared" si="2"/>
        <v>1192228.9807999998</v>
      </c>
      <c r="AQ11">
        <v>2034</v>
      </c>
      <c r="AR11" s="96">
        <v>0</v>
      </c>
      <c r="AS11" s="96">
        <f t="shared" si="1"/>
        <v>1192228.9807999998</v>
      </c>
    </row>
    <row r="12" spans="1:45" x14ac:dyDescent="0.25">
      <c r="A12" s="168"/>
      <c r="B12" s="68">
        <v>2</v>
      </c>
      <c r="C12" t="s">
        <v>82</v>
      </c>
      <c r="D12" s="55" t="s">
        <v>190</v>
      </c>
      <c r="E12" t="s">
        <v>86</v>
      </c>
      <c r="F12" t="s">
        <v>87</v>
      </c>
      <c r="G12">
        <v>0</v>
      </c>
      <c r="H12">
        <v>10</v>
      </c>
      <c r="I12" s="70">
        <v>32.5</v>
      </c>
      <c r="J12">
        <v>4</v>
      </c>
      <c r="K12">
        <v>0</v>
      </c>
      <c r="L12">
        <v>0</v>
      </c>
      <c r="M12">
        <v>2.5</v>
      </c>
      <c r="N12">
        <v>4</v>
      </c>
      <c r="O12">
        <v>10</v>
      </c>
      <c r="P12">
        <v>10</v>
      </c>
      <c r="Q12">
        <v>2</v>
      </c>
      <c r="R12" t="s">
        <v>29</v>
      </c>
      <c r="S12">
        <v>0</v>
      </c>
      <c r="T12">
        <v>1</v>
      </c>
      <c r="U12">
        <v>1.625</v>
      </c>
      <c r="V12">
        <v>2.5</v>
      </c>
      <c r="W12">
        <v>2.5</v>
      </c>
      <c r="X12" s="70">
        <v>7.625</v>
      </c>
      <c r="Y12" s="58">
        <v>1.7732558139534884</v>
      </c>
      <c r="Z12" s="88">
        <v>26747.82</v>
      </c>
      <c r="AA12" s="201"/>
      <c r="AB12" s="92" t="e">
        <f>I12/#REF!</f>
        <v>#REF!</v>
      </c>
      <c r="AC12" s="94" t="e">
        <f t="shared" si="0"/>
        <v>#REF!</v>
      </c>
      <c r="AD12" s="204"/>
      <c r="AI12" s="19">
        <v>2035</v>
      </c>
      <c r="AJ12" s="88">
        <v>0</v>
      </c>
      <c r="AK12" s="106">
        <v>0.1</v>
      </c>
      <c r="AL12" s="111">
        <f t="shared" si="3"/>
        <v>298057.24519999995</v>
      </c>
      <c r="AM12" s="108">
        <v>0.2</v>
      </c>
      <c r="AN12" s="111">
        <f t="shared" si="4"/>
        <v>596114.49039999989</v>
      </c>
      <c r="AO12" s="114">
        <f t="shared" si="2"/>
        <v>894171.73559999978</v>
      </c>
      <c r="AQ12">
        <v>2035</v>
      </c>
      <c r="AR12" s="96">
        <v>0</v>
      </c>
      <c r="AS12" s="96">
        <f t="shared" si="1"/>
        <v>894171.73559999978</v>
      </c>
    </row>
    <row r="13" spans="1:45" x14ac:dyDescent="0.25">
      <c r="A13" s="168"/>
      <c r="B13" s="68">
        <v>2</v>
      </c>
      <c r="C13" t="s">
        <v>82</v>
      </c>
      <c r="D13" s="55" t="s">
        <v>190</v>
      </c>
      <c r="E13" t="s">
        <v>191</v>
      </c>
      <c r="F13" t="s">
        <v>89</v>
      </c>
      <c r="G13">
        <v>0</v>
      </c>
      <c r="H13">
        <v>10</v>
      </c>
      <c r="I13" s="70">
        <v>32.5</v>
      </c>
      <c r="J13">
        <v>4</v>
      </c>
      <c r="K13">
        <v>0</v>
      </c>
      <c r="L13">
        <v>0</v>
      </c>
      <c r="M13">
        <v>2.5</v>
      </c>
      <c r="N13">
        <v>4</v>
      </c>
      <c r="O13">
        <v>10</v>
      </c>
      <c r="P13">
        <v>10</v>
      </c>
      <c r="Q13">
        <v>2</v>
      </c>
      <c r="R13" t="s">
        <v>29</v>
      </c>
      <c r="S13">
        <v>0</v>
      </c>
      <c r="T13">
        <v>1</v>
      </c>
      <c r="U13">
        <v>1.625</v>
      </c>
      <c r="V13">
        <v>2.5</v>
      </c>
      <c r="W13">
        <v>2.5</v>
      </c>
      <c r="X13" s="70">
        <v>7.625</v>
      </c>
      <c r="Y13" s="58">
        <v>1.7732558139534884</v>
      </c>
      <c r="Z13" s="88">
        <v>26747.820000000003</v>
      </c>
      <c r="AA13" s="201"/>
      <c r="AB13" s="92" t="e">
        <f>I13/#REF!</f>
        <v>#REF!</v>
      </c>
      <c r="AC13" s="94" t="e">
        <f t="shared" si="0"/>
        <v>#REF!</v>
      </c>
      <c r="AD13" s="204"/>
      <c r="AI13" s="38">
        <v>2036</v>
      </c>
      <c r="AJ13" s="120">
        <v>0</v>
      </c>
      <c r="AK13" s="107">
        <v>0.1</v>
      </c>
      <c r="AL13" s="115">
        <f t="shared" si="3"/>
        <v>298057.24519999995</v>
      </c>
      <c r="AM13" s="109">
        <v>0.2</v>
      </c>
      <c r="AN13" s="115">
        <f t="shared" si="4"/>
        <v>596114.49039999989</v>
      </c>
      <c r="AO13" s="115">
        <f t="shared" si="2"/>
        <v>894171.73559999978</v>
      </c>
      <c r="AQ13">
        <v>2036</v>
      </c>
      <c r="AR13" s="96">
        <v>0</v>
      </c>
      <c r="AS13" s="96">
        <f t="shared" si="1"/>
        <v>894171.73559999978</v>
      </c>
    </row>
    <row r="14" spans="1:45" x14ac:dyDescent="0.25">
      <c r="A14" s="168"/>
      <c r="B14" s="68">
        <v>2</v>
      </c>
      <c r="C14" t="s">
        <v>116</v>
      </c>
      <c r="D14" s="55" t="s">
        <v>192</v>
      </c>
      <c r="E14" t="s">
        <v>118</v>
      </c>
      <c r="G14">
        <v>5</v>
      </c>
      <c r="H14">
        <v>10</v>
      </c>
      <c r="I14" s="70">
        <v>53.25</v>
      </c>
      <c r="J14">
        <v>6</v>
      </c>
      <c r="K14">
        <v>2.5</v>
      </c>
      <c r="L14">
        <v>2</v>
      </c>
      <c r="M14">
        <v>3.75</v>
      </c>
      <c r="N14">
        <v>6</v>
      </c>
      <c r="O14">
        <v>15</v>
      </c>
      <c r="P14">
        <v>15</v>
      </c>
      <c r="Q14">
        <v>3</v>
      </c>
      <c r="R14" t="s">
        <v>29</v>
      </c>
      <c r="S14">
        <v>0.625</v>
      </c>
      <c r="T14">
        <v>2</v>
      </c>
      <c r="U14">
        <v>2.4375</v>
      </c>
      <c r="V14">
        <v>3.75</v>
      </c>
      <c r="W14">
        <v>3.75</v>
      </c>
      <c r="X14" s="70">
        <v>12.5625</v>
      </c>
      <c r="Y14" s="58">
        <v>2.9215116279069768</v>
      </c>
      <c r="Z14" s="88">
        <v>44194.829999999994</v>
      </c>
      <c r="AA14" s="201"/>
      <c r="AB14" s="92" t="e">
        <f>I14/#REF!</f>
        <v>#REF!</v>
      </c>
      <c r="AC14" s="94" t="e">
        <f t="shared" si="0"/>
        <v>#REF!</v>
      </c>
      <c r="AD14" s="204"/>
    </row>
    <row r="15" spans="1:45" x14ac:dyDescent="0.25">
      <c r="A15" s="168"/>
      <c r="B15" s="68">
        <v>2</v>
      </c>
      <c r="C15" t="s">
        <v>116</v>
      </c>
      <c r="D15" s="55" t="s">
        <v>192</v>
      </c>
      <c r="E15" t="s">
        <v>193</v>
      </c>
      <c r="G15">
        <v>5</v>
      </c>
      <c r="H15">
        <v>15</v>
      </c>
      <c r="I15" s="70">
        <v>69.5</v>
      </c>
      <c r="J15">
        <v>8</v>
      </c>
      <c r="K15">
        <v>2.5</v>
      </c>
      <c r="L15">
        <v>2</v>
      </c>
      <c r="M15">
        <v>5</v>
      </c>
      <c r="N15">
        <v>8</v>
      </c>
      <c r="O15">
        <v>20</v>
      </c>
      <c r="P15">
        <v>20</v>
      </c>
      <c r="Q15">
        <v>4</v>
      </c>
      <c r="R15" t="s">
        <v>29</v>
      </c>
      <c r="S15">
        <v>0.625</v>
      </c>
      <c r="T15">
        <v>2.5</v>
      </c>
      <c r="U15">
        <v>3.25</v>
      </c>
      <c r="V15">
        <v>5</v>
      </c>
      <c r="W15">
        <v>5</v>
      </c>
      <c r="X15" s="70">
        <v>16.375</v>
      </c>
      <c r="Y15" s="58">
        <v>3.808139534883721</v>
      </c>
      <c r="Z15" s="88">
        <v>57568.74</v>
      </c>
      <c r="AA15" s="201"/>
      <c r="AB15" s="93" t="e">
        <f>I15/#REF!</f>
        <v>#REF!</v>
      </c>
      <c r="AC15" s="94" t="e">
        <f t="shared" si="0"/>
        <v>#REF!</v>
      </c>
      <c r="AD15" s="204"/>
    </row>
    <row r="16" spans="1:45" x14ac:dyDescent="0.25">
      <c r="A16" s="168"/>
      <c r="B16" s="68">
        <v>2</v>
      </c>
      <c r="C16" t="s">
        <v>135</v>
      </c>
      <c r="D16" s="55" t="s">
        <v>136</v>
      </c>
      <c r="E16" t="s">
        <v>137</v>
      </c>
      <c r="G16">
        <v>0</v>
      </c>
      <c r="H16">
        <v>20</v>
      </c>
      <c r="I16" s="70">
        <v>65</v>
      </c>
      <c r="J16">
        <v>8</v>
      </c>
      <c r="K16">
        <v>0</v>
      </c>
      <c r="L16">
        <v>0</v>
      </c>
      <c r="M16">
        <v>5</v>
      </c>
      <c r="N16">
        <v>8</v>
      </c>
      <c r="O16">
        <v>20</v>
      </c>
      <c r="P16">
        <v>20</v>
      </c>
      <c r="Q16">
        <v>4</v>
      </c>
      <c r="R16" t="s">
        <v>29</v>
      </c>
      <c r="S16">
        <v>0</v>
      </c>
      <c r="T16">
        <v>2</v>
      </c>
      <c r="U16">
        <v>3.25</v>
      </c>
      <c r="V16">
        <v>5</v>
      </c>
      <c r="W16">
        <v>5</v>
      </c>
      <c r="X16" s="70">
        <v>15.25</v>
      </c>
      <c r="Y16" s="58">
        <v>3.5465116279069768</v>
      </c>
      <c r="Z16" s="89">
        <v>53495.640000000007</v>
      </c>
      <c r="AA16" s="201"/>
      <c r="AB16" s="92" t="e">
        <f>I16/#REF!</f>
        <v>#REF!</v>
      </c>
      <c r="AC16" s="94" t="e">
        <f t="shared" si="0"/>
        <v>#REF!</v>
      </c>
      <c r="AD16" s="204"/>
      <c r="AG16" s="96">
        <f>AD2+AD9+AD29+AD21</f>
        <v>2709611.3160000001</v>
      </c>
      <c r="AJ16" s="96"/>
    </row>
    <row r="17" spans="1:45" x14ac:dyDescent="0.25">
      <c r="A17" s="168"/>
      <c r="B17" s="68">
        <v>2</v>
      </c>
      <c r="C17" t="s">
        <v>150</v>
      </c>
      <c r="D17" s="55" t="s">
        <v>194</v>
      </c>
      <c r="E17" t="s">
        <v>152</v>
      </c>
      <c r="G17">
        <v>5</v>
      </c>
      <c r="H17">
        <v>5</v>
      </c>
      <c r="I17" s="70">
        <v>37</v>
      </c>
      <c r="J17">
        <v>4</v>
      </c>
      <c r="K17">
        <v>2.5</v>
      </c>
      <c r="L17">
        <v>2</v>
      </c>
      <c r="M17">
        <v>2.5</v>
      </c>
      <c r="N17">
        <v>4</v>
      </c>
      <c r="O17">
        <v>10</v>
      </c>
      <c r="P17">
        <v>10</v>
      </c>
      <c r="Q17">
        <v>2</v>
      </c>
      <c r="R17" t="s">
        <v>29</v>
      </c>
      <c r="S17">
        <v>0.625</v>
      </c>
      <c r="T17">
        <v>1.5</v>
      </c>
      <c r="U17">
        <v>1.625</v>
      </c>
      <c r="V17">
        <v>2.5</v>
      </c>
      <c r="W17">
        <v>2.5</v>
      </c>
      <c r="X17" s="70">
        <v>8.75</v>
      </c>
      <c r="Y17" s="58">
        <v>2.0348837209302326</v>
      </c>
      <c r="Z17" s="89">
        <v>30820.920000000002</v>
      </c>
      <c r="AA17" s="201"/>
      <c r="AB17" s="92" t="e">
        <f>I17/#REF!</f>
        <v>#REF!</v>
      </c>
      <c r="AC17" s="94" t="e">
        <f t="shared" si="0"/>
        <v>#REF!</v>
      </c>
      <c r="AD17" s="204"/>
    </row>
    <row r="18" spans="1:45" x14ac:dyDescent="0.25">
      <c r="A18" s="168"/>
      <c r="B18" s="68">
        <v>3</v>
      </c>
      <c r="C18" t="s">
        <v>100</v>
      </c>
      <c r="D18" s="55" t="s">
        <v>101</v>
      </c>
      <c r="E18" t="s">
        <v>102</v>
      </c>
      <c r="F18" t="s">
        <v>103</v>
      </c>
      <c r="G18">
        <v>0</v>
      </c>
      <c r="H18">
        <v>30</v>
      </c>
      <c r="I18" s="70">
        <v>97.5</v>
      </c>
      <c r="J18">
        <v>12</v>
      </c>
      <c r="K18">
        <v>0</v>
      </c>
      <c r="L18">
        <v>0</v>
      </c>
      <c r="M18">
        <v>7.5</v>
      </c>
      <c r="N18">
        <v>12</v>
      </c>
      <c r="O18">
        <v>30</v>
      </c>
      <c r="P18">
        <v>30</v>
      </c>
      <c r="Q18">
        <v>6</v>
      </c>
      <c r="R18" t="s">
        <v>29</v>
      </c>
      <c r="S18">
        <v>0</v>
      </c>
      <c r="T18">
        <v>3</v>
      </c>
      <c r="U18">
        <v>4.875</v>
      </c>
      <c r="V18">
        <v>7.5</v>
      </c>
      <c r="W18">
        <v>7.5</v>
      </c>
      <c r="X18" s="70">
        <v>22.875</v>
      </c>
      <c r="Y18" s="58">
        <v>5.3197674418604652</v>
      </c>
      <c r="Z18" s="89">
        <v>80243.459999999992</v>
      </c>
      <c r="AA18" s="201"/>
      <c r="AB18" s="92" t="e">
        <f>I18/#REF!</f>
        <v>#REF!</v>
      </c>
      <c r="AC18" s="94" t="e">
        <f t="shared" si="0"/>
        <v>#REF!</v>
      </c>
      <c r="AD18" s="204"/>
    </row>
    <row r="19" spans="1:45" x14ac:dyDescent="0.25">
      <c r="A19" s="168"/>
      <c r="B19" s="68">
        <v>3</v>
      </c>
      <c r="C19" t="s">
        <v>100</v>
      </c>
      <c r="D19" s="55" t="s">
        <v>101</v>
      </c>
      <c r="E19" t="s">
        <v>104</v>
      </c>
      <c r="F19" t="s">
        <v>105</v>
      </c>
      <c r="G19">
        <v>0</v>
      </c>
      <c r="H19">
        <v>40</v>
      </c>
      <c r="I19" s="70">
        <v>130</v>
      </c>
      <c r="J19">
        <v>16</v>
      </c>
      <c r="K19">
        <v>0</v>
      </c>
      <c r="L19">
        <v>0</v>
      </c>
      <c r="M19">
        <v>10</v>
      </c>
      <c r="N19">
        <v>16</v>
      </c>
      <c r="O19">
        <v>40</v>
      </c>
      <c r="P19">
        <v>40</v>
      </c>
      <c r="Q19">
        <v>8</v>
      </c>
      <c r="R19" t="s">
        <v>29</v>
      </c>
      <c r="S19">
        <v>0</v>
      </c>
      <c r="T19">
        <v>4</v>
      </c>
      <c r="U19">
        <v>6.5</v>
      </c>
      <c r="V19">
        <v>10</v>
      </c>
      <c r="W19">
        <v>10</v>
      </c>
      <c r="X19" s="70">
        <v>30.5</v>
      </c>
      <c r="Y19" s="58">
        <v>7.0930232558139537</v>
      </c>
      <c r="Z19" s="89">
        <v>106991.28000000001</v>
      </c>
      <c r="AA19" s="201"/>
      <c r="AB19" s="92" t="e">
        <f>I19/#REF!</f>
        <v>#REF!</v>
      </c>
      <c r="AC19" s="94" t="e">
        <f t="shared" si="0"/>
        <v>#REF!</v>
      </c>
      <c r="AD19" s="204"/>
      <c r="AG19" s="96"/>
      <c r="AQ19" s="94"/>
    </row>
    <row r="20" spans="1:45" x14ac:dyDescent="0.25">
      <c r="A20" s="168"/>
      <c r="B20" s="68">
        <v>3</v>
      </c>
      <c r="C20" t="s">
        <v>100</v>
      </c>
      <c r="D20" s="55" t="s">
        <v>101</v>
      </c>
      <c r="E20" t="s">
        <v>106</v>
      </c>
      <c r="F20" t="s">
        <v>107</v>
      </c>
      <c r="G20">
        <v>0</v>
      </c>
      <c r="H20">
        <v>15</v>
      </c>
      <c r="I20" s="70">
        <v>48.75</v>
      </c>
      <c r="J20">
        <v>6</v>
      </c>
      <c r="K20">
        <v>0</v>
      </c>
      <c r="L20">
        <v>0</v>
      </c>
      <c r="M20">
        <v>3.75</v>
      </c>
      <c r="N20">
        <v>6</v>
      </c>
      <c r="O20">
        <v>15</v>
      </c>
      <c r="P20">
        <v>15</v>
      </c>
      <c r="Q20">
        <v>3</v>
      </c>
      <c r="R20" t="s">
        <v>29</v>
      </c>
      <c r="S20">
        <v>0</v>
      </c>
      <c r="T20">
        <v>1.5</v>
      </c>
      <c r="U20">
        <v>2.4375</v>
      </c>
      <c r="V20">
        <v>3.75</v>
      </c>
      <c r="W20">
        <v>3.75</v>
      </c>
      <c r="X20" s="70">
        <v>11.4375</v>
      </c>
      <c r="Y20" s="58">
        <v>2.6598837209302326</v>
      </c>
      <c r="Z20" s="89">
        <v>40121.729999999996</v>
      </c>
      <c r="AA20" s="201"/>
      <c r="AB20" s="92" t="e">
        <f>I20/#REF!</f>
        <v>#REF!</v>
      </c>
      <c r="AC20" s="94" t="e">
        <f t="shared" si="0"/>
        <v>#REF!</v>
      </c>
      <c r="AD20" s="204"/>
      <c r="AO20" s="96">
        <f>AR3+AR4+AR5</f>
        <v>2980572.4476000005</v>
      </c>
    </row>
    <row r="21" spans="1:45" x14ac:dyDescent="0.25">
      <c r="A21" s="168"/>
      <c r="B21" s="68">
        <v>3</v>
      </c>
      <c r="C21" t="s">
        <v>108</v>
      </c>
      <c r="D21" s="55" t="s">
        <v>109</v>
      </c>
      <c r="E21" t="s">
        <v>195</v>
      </c>
      <c r="F21" t="s">
        <v>196</v>
      </c>
      <c r="G21">
        <v>40</v>
      </c>
      <c r="H21">
        <v>20</v>
      </c>
      <c r="I21" s="70">
        <v>231</v>
      </c>
      <c r="J21">
        <v>24</v>
      </c>
      <c r="K21">
        <v>20</v>
      </c>
      <c r="L21">
        <v>16</v>
      </c>
      <c r="M21">
        <v>15</v>
      </c>
      <c r="N21">
        <v>24</v>
      </c>
      <c r="O21">
        <v>60</v>
      </c>
      <c r="P21">
        <v>60</v>
      </c>
      <c r="Q21">
        <v>12</v>
      </c>
      <c r="R21" t="s">
        <v>29</v>
      </c>
      <c r="S21">
        <v>5</v>
      </c>
      <c r="T21">
        <v>10</v>
      </c>
      <c r="U21">
        <v>9.75</v>
      </c>
      <c r="V21">
        <v>15</v>
      </c>
      <c r="W21">
        <v>15</v>
      </c>
      <c r="X21" s="70">
        <v>54.75</v>
      </c>
      <c r="Y21" s="58">
        <v>12.732558139534884</v>
      </c>
      <c r="Z21" s="89">
        <v>193071.72</v>
      </c>
      <c r="AA21" s="201">
        <v>2028</v>
      </c>
      <c r="AB21" s="92" t="e">
        <f>I21/#REF!</f>
        <v>#REF!</v>
      </c>
      <c r="AC21" s="94" t="e">
        <f t="shared" si="0"/>
        <v>#REF!</v>
      </c>
      <c r="AD21" s="204">
        <f>SUM(Z21:Z28)</f>
        <v>605962.98</v>
      </c>
    </row>
    <row r="22" spans="1:45" x14ac:dyDescent="0.25">
      <c r="A22" s="168"/>
      <c r="B22" s="68">
        <v>3</v>
      </c>
      <c r="C22" t="s">
        <v>108</v>
      </c>
      <c r="D22" s="55" t="s">
        <v>109</v>
      </c>
      <c r="E22" t="s">
        <v>197</v>
      </c>
      <c r="F22" t="s">
        <v>113</v>
      </c>
      <c r="G22">
        <v>5</v>
      </c>
      <c r="H22">
        <v>15</v>
      </c>
      <c r="I22" s="70">
        <v>69.5</v>
      </c>
      <c r="J22">
        <v>8</v>
      </c>
      <c r="K22">
        <v>2.5</v>
      </c>
      <c r="L22">
        <v>2</v>
      </c>
      <c r="M22">
        <v>5</v>
      </c>
      <c r="N22">
        <v>8</v>
      </c>
      <c r="O22">
        <v>20</v>
      </c>
      <c r="P22">
        <v>20</v>
      </c>
      <c r="Q22">
        <v>4</v>
      </c>
      <c r="R22" t="s">
        <v>29</v>
      </c>
      <c r="S22">
        <v>0.625</v>
      </c>
      <c r="T22">
        <v>2.5</v>
      </c>
      <c r="U22">
        <v>3.25</v>
      </c>
      <c r="V22">
        <v>5</v>
      </c>
      <c r="W22">
        <v>5</v>
      </c>
      <c r="X22" s="70">
        <v>16.375</v>
      </c>
      <c r="Y22" s="58">
        <v>3.808139534883721</v>
      </c>
      <c r="Z22" s="89">
        <v>57568.74</v>
      </c>
      <c r="AA22" s="201"/>
      <c r="AB22" s="92" t="e">
        <f>I22/#REF!</f>
        <v>#REF!</v>
      </c>
      <c r="AC22" s="94" t="e">
        <f t="shared" si="0"/>
        <v>#REF!</v>
      </c>
      <c r="AD22" s="204"/>
    </row>
    <row r="23" spans="1:45" x14ac:dyDescent="0.25">
      <c r="A23" s="168"/>
      <c r="B23" s="68">
        <v>3</v>
      </c>
      <c r="C23" t="s">
        <v>108</v>
      </c>
      <c r="D23" s="55" t="s">
        <v>109</v>
      </c>
      <c r="E23" t="s">
        <v>198</v>
      </c>
      <c r="F23" t="s">
        <v>199</v>
      </c>
      <c r="G23">
        <v>0</v>
      </c>
      <c r="H23">
        <v>0</v>
      </c>
      <c r="I23" s="70">
        <v>0</v>
      </c>
      <c r="J23">
        <v>0</v>
      </c>
      <c r="K23">
        <v>0</v>
      </c>
      <c r="L23">
        <v>0</v>
      </c>
      <c r="M23">
        <v>0</v>
      </c>
      <c r="N23">
        <v>0</v>
      </c>
      <c r="O23">
        <v>0</v>
      </c>
      <c r="P23">
        <v>0</v>
      </c>
      <c r="Q23">
        <v>0</v>
      </c>
      <c r="R23" t="s">
        <v>29</v>
      </c>
      <c r="S23">
        <v>0</v>
      </c>
      <c r="T23">
        <v>0</v>
      </c>
      <c r="U23">
        <v>0</v>
      </c>
      <c r="V23">
        <v>0</v>
      </c>
      <c r="W23">
        <v>0</v>
      </c>
      <c r="X23" s="70">
        <v>0</v>
      </c>
      <c r="Y23" s="58">
        <v>0</v>
      </c>
      <c r="Z23" s="89">
        <v>0</v>
      </c>
      <c r="AA23" s="201"/>
      <c r="AB23" s="92" t="e">
        <f>I23/#REF!</f>
        <v>#REF!</v>
      </c>
      <c r="AC23" s="94" t="e">
        <f t="shared" si="0"/>
        <v>#REF!</v>
      </c>
      <c r="AD23" s="204"/>
      <c r="AG23" s="96"/>
    </row>
    <row r="24" spans="1:45" x14ac:dyDescent="0.25">
      <c r="A24" s="168"/>
      <c r="B24" s="68">
        <v>3</v>
      </c>
      <c r="C24" t="s">
        <v>138</v>
      </c>
      <c r="D24" s="55" t="s">
        <v>200</v>
      </c>
      <c r="E24" t="s">
        <v>140</v>
      </c>
      <c r="G24">
        <v>5</v>
      </c>
      <c r="H24">
        <v>5</v>
      </c>
      <c r="I24" s="70">
        <v>37</v>
      </c>
      <c r="J24">
        <v>4</v>
      </c>
      <c r="K24">
        <v>2.5</v>
      </c>
      <c r="L24">
        <v>2</v>
      </c>
      <c r="M24">
        <v>2.5</v>
      </c>
      <c r="N24">
        <v>4</v>
      </c>
      <c r="O24">
        <v>10</v>
      </c>
      <c r="P24">
        <v>10</v>
      </c>
      <c r="Q24">
        <v>2</v>
      </c>
      <c r="R24" t="s">
        <v>29</v>
      </c>
      <c r="S24">
        <v>0.625</v>
      </c>
      <c r="T24">
        <v>1.5</v>
      </c>
      <c r="U24">
        <v>1.625</v>
      </c>
      <c r="V24">
        <v>2.5</v>
      </c>
      <c r="W24">
        <v>2.5</v>
      </c>
      <c r="X24" s="70">
        <v>8.75</v>
      </c>
      <c r="Y24" s="58">
        <v>2.0348837209302326</v>
      </c>
      <c r="Z24" s="89">
        <v>30820.920000000002</v>
      </c>
      <c r="AA24" s="201"/>
      <c r="AB24" s="92" t="e">
        <f>I24/#REF!</f>
        <v>#REF!</v>
      </c>
      <c r="AC24" s="94" t="e">
        <f t="shared" si="0"/>
        <v>#REF!</v>
      </c>
      <c r="AD24" s="204"/>
      <c r="AG24" s="96"/>
    </row>
    <row r="25" spans="1:45" x14ac:dyDescent="0.25">
      <c r="A25" s="168"/>
      <c r="B25" s="68" t="s">
        <v>161</v>
      </c>
      <c r="C25" t="s">
        <v>144</v>
      </c>
      <c r="D25" s="55" t="s">
        <v>201</v>
      </c>
      <c r="E25" t="s">
        <v>146</v>
      </c>
      <c r="G25">
        <v>5</v>
      </c>
      <c r="H25">
        <v>10</v>
      </c>
      <c r="I25" s="70">
        <v>53.25</v>
      </c>
      <c r="J25">
        <v>6</v>
      </c>
      <c r="K25">
        <v>2.5</v>
      </c>
      <c r="L25">
        <v>2</v>
      </c>
      <c r="M25">
        <v>3.75</v>
      </c>
      <c r="N25">
        <v>6</v>
      </c>
      <c r="O25">
        <v>15</v>
      </c>
      <c r="P25">
        <v>15</v>
      </c>
      <c r="Q25">
        <v>3</v>
      </c>
      <c r="R25" t="s">
        <v>29</v>
      </c>
      <c r="S25">
        <v>0.625</v>
      </c>
      <c r="T25">
        <v>2</v>
      </c>
      <c r="U25">
        <v>2.4375</v>
      </c>
      <c r="V25">
        <v>3.75</v>
      </c>
      <c r="W25">
        <v>3.75</v>
      </c>
      <c r="X25" s="70">
        <v>12.5625</v>
      </c>
      <c r="Y25" s="58">
        <v>2.9215116279069768</v>
      </c>
      <c r="Z25" s="89">
        <v>44194.829999999994</v>
      </c>
      <c r="AA25" s="201"/>
      <c r="AB25" s="92" t="e">
        <f>I25/#REF!</f>
        <v>#REF!</v>
      </c>
      <c r="AC25" s="94" t="e">
        <f t="shared" si="0"/>
        <v>#REF!</v>
      </c>
      <c r="AD25" s="204"/>
    </row>
    <row r="26" spans="1:45" x14ac:dyDescent="0.25">
      <c r="A26" s="168"/>
      <c r="B26" s="68" t="s">
        <v>162</v>
      </c>
      <c r="C26" t="s">
        <v>125</v>
      </c>
      <c r="D26" s="55" t="s">
        <v>202</v>
      </c>
      <c r="E26" t="s">
        <v>127</v>
      </c>
      <c r="F26" t="s">
        <v>128</v>
      </c>
      <c r="G26">
        <v>10</v>
      </c>
      <c r="H26">
        <v>10</v>
      </c>
      <c r="I26" s="70">
        <v>74</v>
      </c>
      <c r="J26">
        <v>8</v>
      </c>
      <c r="K26">
        <v>5</v>
      </c>
      <c r="L26">
        <v>4</v>
      </c>
      <c r="M26">
        <v>5</v>
      </c>
      <c r="N26">
        <v>8</v>
      </c>
      <c r="O26">
        <v>20</v>
      </c>
      <c r="P26">
        <v>20</v>
      </c>
      <c r="Q26">
        <v>4</v>
      </c>
      <c r="R26" t="s">
        <v>29</v>
      </c>
      <c r="S26">
        <v>1.25</v>
      </c>
      <c r="T26">
        <v>3</v>
      </c>
      <c r="U26">
        <v>3.25</v>
      </c>
      <c r="V26">
        <v>5</v>
      </c>
      <c r="W26">
        <v>5</v>
      </c>
      <c r="X26" s="70">
        <v>17.5</v>
      </c>
      <c r="Y26" s="58">
        <v>4.0697674418604652</v>
      </c>
      <c r="Z26" s="89">
        <v>61641.840000000004</v>
      </c>
      <c r="AA26" s="201"/>
      <c r="AB26" s="92" t="e">
        <f>I26/#REF!</f>
        <v>#REF!</v>
      </c>
      <c r="AC26" s="94" t="e">
        <f t="shared" si="0"/>
        <v>#REF!</v>
      </c>
      <c r="AD26" s="204"/>
    </row>
    <row r="27" spans="1:45" x14ac:dyDescent="0.25">
      <c r="A27" s="168"/>
      <c r="B27" s="68" t="s">
        <v>162</v>
      </c>
      <c r="C27" t="s">
        <v>129</v>
      </c>
      <c r="D27" s="55" t="s">
        <v>203</v>
      </c>
      <c r="E27" t="s">
        <v>131</v>
      </c>
      <c r="G27">
        <v>15</v>
      </c>
      <c r="H27">
        <v>10</v>
      </c>
      <c r="I27" s="70">
        <v>94.75</v>
      </c>
      <c r="J27">
        <v>10</v>
      </c>
      <c r="K27">
        <v>7.5</v>
      </c>
      <c r="L27">
        <v>6</v>
      </c>
      <c r="M27">
        <v>6.25</v>
      </c>
      <c r="N27">
        <v>10</v>
      </c>
      <c r="O27">
        <v>25</v>
      </c>
      <c r="P27">
        <v>25</v>
      </c>
      <c r="Q27">
        <v>5</v>
      </c>
      <c r="R27" t="s">
        <v>29</v>
      </c>
      <c r="S27">
        <v>1.875</v>
      </c>
      <c r="T27">
        <v>4</v>
      </c>
      <c r="U27">
        <v>4.0625</v>
      </c>
      <c r="V27">
        <v>6.25</v>
      </c>
      <c r="W27">
        <v>6.25</v>
      </c>
      <c r="X27" s="70">
        <v>22.4375</v>
      </c>
      <c r="Y27" s="58">
        <v>5.2180232558139537</v>
      </c>
      <c r="Z27" s="89">
        <v>79088.849999999991</v>
      </c>
      <c r="AA27" s="201"/>
      <c r="AB27" s="92" t="e">
        <f>I27/#REF!</f>
        <v>#REF!</v>
      </c>
      <c r="AC27" s="94" t="e">
        <f t="shared" si="0"/>
        <v>#REF!</v>
      </c>
      <c r="AD27" s="204"/>
      <c r="AQ27" s="206" t="s">
        <v>241</v>
      </c>
      <c r="AR27" s="206"/>
      <c r="AS27" s="206"/>
    </row>
    <row r="28" spans="1:45" x14ac:dyDescent="0.25">
      <c r="A28" s="169"/>
      <c r="B28" s="68" t="s">
        <v>162</v>
      </c>
      <c r="C28" t="s">
        <v>94</v>
      </c>
      <c r="D28" s="55" t="s">
        <v>204</v>
      </c>
      <c r="E28" t="s">
        <v>205</v>
      </c>
      <c r="G28">
        <v>40</v>
      </c>
      <c r="H28">
        <v>0</v>
      </c>
      <c r="I28" s="70">
        <v>166</v>
      </c>
      <c r="J28">
        <v>16</v>
      </c>
      <c r="K28">
        <v>20</v>
      </c>
      <c r="L28">
        <v>16</v>
      </c>
      <c r="M28">
        <v>10</v>
      </c>
      <c r="N28">
        <v>16</v>
      </c>
      <c r="O28">
        <v>40</v>
      </c>
      <c r="P28">
        <v>40</v>
      </c>
      <c r="Q28">
        <v>8</v>
      </c>
      <c r="R28" t="s">
        <v>29</v>
      </c>
      <c r="S28">
        <v>5</v>
      </c>
      <c r="T28">
        <v>8</v>
      </c>
      <c r="U28">
        <v>6.5</v>
      </c>
      <c r="V28">
        <v>10</v>
      </c>
      <c r="W28">
        <v>10</v>
      </c>
      <c r="X28" s="70">
        <v>39.5</v>
      </c>
      <c r="Y28" s="58">
        <v>9.1860465116279073</v>
      </c>
      <c r="Z28" s="89">
        <v>139576.08000000002</v>
      </c>
      <c r="AA28" s="202"/>
      <c r="AB28" s="93" t="e">
        <f>I28/#REF!</f>
        <v>#REF!</v>
      </c>
      <c r="AC28" s="94" t="e">
        <f t="shared" si="0"/>
        <v>#REF!</v>
      </c>
      <c r="AD28" s="205"/>
      <c r="AR28" s="13" t="s">
        <v>172</v>
      </c>
      <c r="AS28" s="13" t="s">
        <v>173</v>
      </c>
    </row>
    <row r="29" spans="1:45" x14ac:dyDescent="0.25">
      <c r="A29" s="167" t="s">
        <v>242</v>
      </c>
      <c r="B29" s="75" t="s">
        <v>162</v>
      </c>
      <c r="C29" s="25" t="s">
        <v>26</v>
      </c>
      <c r="D29" s="75" t="s">
        <v>207</v>
      </c>
      <c r="E29" s="25"/>
      <c r="F29" s="25" t="s">
        <v>208</v>
      </c>
      <c r="G29" s="25">
        <v>20</v>
      </c>
      <c r="H29" s="25">
        <v>20</v>
      </c>
      <c r="I29" s="76">
        <v>148</v>
      </c>
      <c r="J29" s="25">
        <v>16</v>
      </c>
      <c r="K29" s="25">
        <v>10</v>
      </c>
      <c r="L29" s="25">
        <v>8</v>
      </c>
      <c r="M29" s="25">
        <v>10</v>
      </c>
      <c r="N29" s="25">
        <v>16</v>
      </c>
      <c r="O29" s="25">
        <v>40</v>
      </c>
      <c r="P29" s="25">
        <v>40</v>
      </c>
      <c r="Q29" s="25">
        <v>8</v>
      </c>
      <c r="R29" s="25" t="s">
        <v>29</v>
      </c>
      <c r="S29" s="25">
        <v>2.5</v>
      </c>
      <c r="T29" s="25">
        <v>6</v>
      </c>
      <c r="U29" s="25">
        <v>6.5</v>
      </c>
      <c r="V29" s="25">
        <v>10</v>
      </c>
      <c r="W29" s="25">
        <v>10</v>
      </c>
      <c r="X29" s="76">
        <v>35</v>
      </c>
      <c r="Y29" s="61">
        <v>8.1395348837209305</v>
      </c>
      <c r="Z29" s="83">
        <v>123283.68000000001</v>
      </c>
      <c r="AA29" s="200">
        <v>2028</v>
      </c>
      <c r="AB29" s="92" t="e">
        <f>I29/#REF!</f>
        <v>#REF!</v>
      </c>
      <c r="AC29" s="94" t="e">
        <f t="shared" si="0"/>
        <v>#REF!</v>
      </c>
      <c r="AD29" s="203">
        <f>SUM(Z29:Z42)</f>
        <v>992408.05200000014</v>
      </c>
      <c r="AQ29">
        <v>2026</v>
      </c>
      <c r="AR29" s="153">
        <v>0</v>
      </c>
      <c r="AS29" s="153">
        <v>0</v>
      </c>
    </row>
    <row r="30" spans="1:45" x14ac:dyDescent="0.25">
      <c r="A30" s="168"/>
      <c r="B30" s="55" t="s">
        <v>162</v>
      </c>
      <c r="C30" t="s">
        <v>31</v>
      </c>
      <c r="D30" s="55" t="s">
        <v>209</v>
      </c>
      <c r="F30" t="s">
        <v>210</v>
      </c>
      <c r="G30">
        <v>10</v>
      </c>
      <c r="H30">
        <v>20</v>
      </c>
      <c r="I30" s="70">
        <v>106.5</v>
      </c>
      <c r="J30">
        <v>12</v>
      </c>
      <c r="K30">
        <v>5</v>
      </c>
      <c r="L30">
        <v>4</v>
      </c>
      <c r="M30">
        <v>7.5</v>
      </c>
      <c r="N30">
        <v>12</v>
      </c>
      <c r="O30">
        <v>30</v>
      </c>
      <c r="P30">
        <v>30</v>
      </c>
      <c r="Q30">
        <v>6</v>
      </c>
      <c r="R30" t="s">
        <v>29</v>
      </c>
      <c r="S30">
        <v>1.25</v>
      </c>
      <c r="T30">
        <v>4</v>
      </c>
      <c r="U30">
        <v>4.875</v>
      </c>
      <c r="V30">
        <v>7.5</v>
      </c>
      <c r="W30">
        <v>7.5</v>
      </c>
      <c r="X30" s="70">
        <v>25.125</v>
      </c>
      <c r="Y30" s="58">
        <v>5.8430232558139537</v>
      </c>
      <c r="Z30" s="84">
        <v>88389.659999999989</v>
      </c>
      <c r="AA30" s="201"/>
      <c r="AB30" s="92" t="e">
        <f>I30/#REF!</f>
        <v>#REF!</v>
      </c>
      <c r="AC30" s="94" t="e">
        <f t="shared" si="0"/>
        <v>#REF!</v>
      </c>
      <c r="AD30" s="204"/>
      <c r="AQ30">
        <v>2027</v>
      </c>
      <c r="AR30" s="96">
        <f t="shared" ref="AR30:AR36" si="5">AL4</f>
        <v>0</v>
      </c>
      <c r="AS30" s="96">
        <f t="shared" ref="AS30:AS37" si="6">AN4</f>
        <v>0</v>
      </c>
    </row>
    <row r="31" spans="1:45" x14ac:dyDescent="0.25">
      <c r="A31" s="168"/>
      <c r="B31" s="55" t="s">
        <v>162</v>
      </c>
      <c r="C31" t="s">
        <v>34</v>
      </c>
      <c r="D31" s="55" t="s">
        <v>211</v>
      </c>
      <c r="E31" t="s">
        <v>212</v>
      </c>
      <c r="G31">
        <v>5</v>
      </c>
      <c r="H31">
        <v>5</v>
      </c>
      <c r="I31" s="70">
        <v>37</v>
      </c>
      <c r="J31">
        <v>4</v>
      </c>
      <c r="K31">
        <v>2.5</v>
      </c>
      <c r="L31">
        <v>2</v>
      </c>
      <c r="M31">
        <v>2.5</v>
      </c>
      <c r="N31">
        <v>4</v>
      </c>
      <c r="O31">
        <v>10</v>
      </c>
      <c r="P31">
        <v>10</v>
      </c>
      <c r="Q31">
        <v>2</v>
      </c>
      <c r="R31" t="s">
        <v>29</v>
      </c>
      <c r="S31">
        <v>0.625</v>
      </c>
      <c r="T31">
        <v>1.5</v>
      </c>
      <c r="U31">
        <v>1.625</v>
      </c>
      <c r="V31">
        <v>2.5</v>
      </c>
      <c r="W31">
        <v>2.5</v>
      </c>
      <c r="X31" s="70">
        <v>8.75</v>
      </c>
      <c r="Y31" s="58">
        <v>2.0348837209302326</v>
      </c>
      <c r="Z31" s="84">
        <v>30820.920000000002</v>
      </c>
      <c r="AA31" s="201"/>
      <c r="AB31" s="92" t="e">
        <f>I31/#REF!</f>
        <v>#REF!</v>
      </c>
      <c r="AC31" s="94" t="e">
        <f t="shared" si="0"/>
        <v>#REF!</v>
      </c>
      <c r="AD31" s="204"/>
      <c r="AQ31">
        <v>2028</v>
      </c>
      <c r="AR31" s="96">
        <f t="shared" si="5"/>
        <v>0</v>
      </c>
      <c r="AS31" s="96">
        <f t="shared" si="6"/>
        <v>0</v>
      </c>
    </row>
    <row r="32" spans="1:45" x14ac:dyDescent="0.25">
      <c r="A32" s="168"/>
      <c r="B32" s="55" t="s">
        <v>162</v>
      </c>
      <c r="C32" t="s">
        <v>37</v>
      </c>
      <c r="D32" s="55" t="s">
        <v>213</v>
      </c>
      <c r="E32" t="s">
        <v>214</v>
      </c>
      <c r="F32" t="s">
        <v>40</v>
      </c>
      <c r="G32">
        <v>30</v>
      </c>
      <c r="H32">
        <v>30</v>
      </c>
      <c r="I32" s="70">
        <v>222</v>
      </c>
      <c r="J32">
        <v>24</v>
      </c>
      <c r="K32">
        <v>15</v>
      </c>
      <c r="L32">
        <v>12</v>
      </c>
      <c r="M32">
        <v>15</v>
      </c>
      <c r="N32">
        <v>24</v>
      </c>
      <c r="O32">
        <v>60</v>
      </c>
      <c r="P32">
        <v>60</v>
      </c>
      <c r="Q32">
        <v>12</v>
      </c>
      <c r="R32" t="s">
        <v>29</v>
      </c>
      <c r="S32">
        <v>3.75</v>
      </c>
      <c r="T32">
        <v>9</v>
      </c>
      <c r="U32">
        <v>9.75</v>
      </c>
      <c r="V32">
        <v>15</v>
      </c>
      <c r="W32">
        <v>15</v>
      </c>
      <c r="X32" s="70">
        <v>52.5</v>
      </c>
      <c r="Y32" s="58">
        <v>12.209302325581396</v>
      </c>
      <c r="Z32" s="84">
        <v>184925.52</v>
      </c>
      <c r="AA32" s="201"/>
      <c r="AB32" s="92" t="e">
        <f>I32/#REF!</f>
        <v>#REF!</v>
      </c>
      <c r="AC32" s="94" t="e">
        <f t="shared" si="0"/>
        <v>#REF!</v>
      </c>
      <c r="AD32" s="204"/>
      <c r="AQ32">
        <v>2029</v>
      </c>
      <c r="AR32" s="96">
        <f t="shared" si="5"/>
        <v>1043200.3581999998</v>
      </c>
      <c r="AS32" s="96">
        <f t="shared" si="6"/>
        <v>149028.62259999997</v>
      </c>
    </row>
    <row r="33" spans="1:45" x14ac:dyDescent="0.25">
      <c r="A33" s="168"/>
      <c r="B33" s="55" t="s">
        <v>162</v>
      </c>
      <c r="C33" t="s">
        <v>41</v>
      </c>
      <c r="D33" s="55" t="s">
        <v>215</v>
      </c>
      <c r="E33" t="s">
        <v>43</v>
      </c>
      <c r="F33" t="s">
        <v>44</v>
      </c>
      <c r="G33">
        <v>20</v>
      </c>
      <c r="H33">
        <v>20</v>
      </c>
      <c r="I33" s="70">
        <v>148</v>
      </c>
      <c r="J33">
        <v>16</v>
      </c>
      <c r="K33">
        <v>10</v>
      </c>
      <c r="L33">
        <v>8</v>
      </c>
      <c r="M33">
        <v>10</v>
      </c>
      <c r="N33">
        <v>16</v>
      </c>
      <c r="O33">
        <v>40</v>
      </c>
      <c r="P33">
        <v>40</v>
      </c>
      <c r="Q33">
        <v>8</v>
      </c>
      <c r="R33" t="s">
        <v>29</v>
      </c>
      <c r="S33">
        <v>2.5</v>
      </c>
      <c r="T33">
        <v>6</v>
      </c>
      <c r="U33">
        <v>6.5</v>
      </c>
      <c r="V33">
        <v>10</v>
      </c>
      <c r="W33">
        <v>10</v>
      </c>
      <c r="X33" s="70">
        <v>35</v>
      </c>
      <c r="Y33" s="58">
        <v>8.1395348837209305</v>
      </c>
      <c r="Z33" s="84">
        <v>123283.68000000001</v>
      </c>
      <c r="AA33" s="201"/>
      <c r="AB33" s="92" t="e">
        <f>I33/#REF!</f>
        <v>#REF!</v>
      </c>
      <c r="AC33" s="94" t="e">
        <f t="shared" si="0"/>
        <v>#REF!</v>
      </c>
      <c r="AD33" s="204"/>
      <c r="AQ33">
        <v>2030</v>
      </c>
      <c r="AR33" s="96">
        <f t="shared" si="5"/>
        <v>298057.24519999995</v>
      </c>
      <c r="AS33" s="96">
        <f t="shared" si="6"/>
        <v>596114.49039999989</v>
      </c>
    </row>
    <row r="34" spans="1:45" x14ac:dyDescent="0.25">
      <c r="A34" s="168"/>
      <c r="B34" s="55" t="s">
        <v>162</v>
      </c>
      <c r="C34" t="s">
        <v>45</v>
      </c>
      <c r="D34" s="55" t="s">
        <v>216</v>
      </c>
      <c r="E34" t="s">
        <v>47</v>
      </c>
      <c r="G34">
        <v>10</v>
      </c>
      <c r="H34">
        <v>15</v>
      </c>
      <c r="I34" s="70">
        <v>90.25</v>
      </c>
      <c r="J34">
        <v>10</v>
      </c>
      <c r="K34">
        <v>5</v>
      </c>
      <c r="L34">
        <v>4</v>
      </c>
      <c r="M34">
        <v>6.25</v>
      </c>
      <c r="N34">
        <v>10</v>
      </c>
      <c r="O34">
        <v>25</v>
      </c>
      <c r="P34">
        <v>25</v>
      </c>
      <c r="Q34">
        <v>5</v>
      </c>
      <c r="R34" t="s">
        <v>29</v>
      </c>
      <c r="S34">
        <v>1.25</v>
      </c>
      <c r="T34">
        <v>3.5</v>
      </c>
      <c r="U34">
        <v>4.0625</v>
      </c>
      <c r="V34">
        <v>6.25</v>
      </c>
      <c r="W34">
        <v>6.25</v>
      </c>
      <c r="X34" s="70">
        <v>21.3125</v>
      </c>
      <c r="Y34" s="58">
        <v>4.9563953488372094</v>
      </c>
      <c r="Z34" s="84">
        <v>75015.75</v>
      </c>
      <c r="AA34" s="201"/>
      <c r="AB34" s="92" t="e">
        <f>I34/#REF!</f>
        <v>#REF!</v>
      </c>
      <c r="AC34" s="94" t="e">
        <f t="shared" si="0"/>
        <v>#REF!</v>
      </c>
      <c r="AD34" s="204"/>
      <c r="AQ34">
        <v>2031</v>
      </c>
      <c r="AR34" s="96">
        <f t="shared" si="5"/>
        <v>298057.24519999995</v>
      </c>
      <c r="AS34" s="96">
        <f t="shared" si="6"/>
        <v>596114.49039999989</v>
      </c>
    </row>
    <row r="35" spans="1:45" x14ac:dyDescent="0.25">
      <c r="A35" s="168"/>
      <c r="B35" s="55" t="s">
        <v>162</v>
      </c>
      <c r="C35" t="s">
        <v>48</v>
      </c>
      <c r="D35" s="55" t="s">
        <v>217</v>
      </c>
      <c r="E35" t="s">
        <v>218</v>
      </c>
      <c r="G35">
        <v>0</v>
      </c>
      <c r="H35">
        <v>6</v>
      </c>
      <c r="I35" s="70">
        <v>19.5</v>
      </c>
      <c r="J35">
        <v>2.4000000000000004</v>
      </c>
      <c r="K35">
        <v>0</v>
      </c>
      <c r="L35">
        <v>0</v>
      </c>
      <c r="M35">
        <v>1.5</v>
      </c>
      <c r="N35">
        <v>2.4000000000000004</v>
      </c>
      <c r="O35">
        <v>6</v>
      </c>
      <c r="P35">
        <v>6</v>
      </c>
      <c r="Q35">
        <v>1.2000000000000002</v>
      </c>
      <c r="R35" t="s">
        <v>29</v>
      </c>
      <c r="S35">
        <v>0</v>
      </c>
      <c r="T35">
        <v>0.60000000000000009</v>
      </c>
      <c r="U35">
        <v>0.97500000000000009</v>
      </c>
      <c r="V35">
        <v>1.5</v>
      </c>
      <c r="W35">
        <v>1.5</v>
      </c>
      <c r="X35" s="70">
        <v>4.5750000000000002</v>
      </c>
      <c r="Y35" s="58">
        <v>1.0639534883720931</v>
      </c>
      <c r="Z35" s="84">
        <v>16048.692000000001</v>
      </c>
      <c r="AA35" s="201"/>
      <c r="AB35" s="92" t="e">
        <f>I35/#REF!</f>
        <v>#REF!</v>
      </c>
      <c r="AC35" s="94" t="e">
        <f t="shared" si="0"/>
        <v>#REF!</v>
      </c>
      <c r="AD35" s="204"/>
      <c r="AQ35">
        <v>2032</v>
      </c>
      <c r="AR35" s="96">
        <f t="shared" si="5"/>
        <v>298057.24519999995</v>
      </c>
      <c r="AS35" s="96">
        <f t="shared" si="6"/>
        <v>596114.49039999989</v>
      </c>
    </row>
    <row r="36" spans="1:45" x14ac:dyDescent="0.25">
      <c r="A36" s="168"/>
      <c r="B36" s="55" t="s">
        <v>162</v>
      </c>
      <c r="C36" t="s">
        <v>51</v>
      </c>
      <c r="D36" s="55" t="s">
        <v>219</v>
      </c>
      <c r="E36" t="s">
        <v>220</v>
      </c>
      <c r="F36" t="s">
        <v>54</v>
      </c>
      <c r="G36">
        <v>0</v>
      </c>
      <c r="H36">
        <v>10</v>
      </c>
      <c r="I36" s="70">
        <v>32.5</v>
      </c>
      <c r="J36">
        <v>4</v>
      </c>
      <c r="K36">
        <v>0</v>
      </c>
      <c r="L36">
        <v>0</v>
      </c>
      <c r="M36">
        <v>2.5</v>
      </c>
      <c r="N36">
        <v>4</v>
      </c>
      <c r="O36">
        <v>10</v>
      </c>
      <c r="P36">
        <v>10</v>
      </c>
      <c r="Q36">
        <v>2</v>
      </c>
      <c r="R36" t="s">
        <v>29</v>
      </c>
      <c r="S36">
        <v>0</v>
      </c>
      <c r="T36">
        <v>1</v>
      </c>
      <c r="U36">
        <v>1.625</v>
      </c>
      <c r="V36">
        <v>2.5</v>
      </c>
      <c r="W36">
        <v>2.5</v>
      </c>
      <c r="X36" s="70">
        <v>7.625</v>
      </c>
      <c r="Y36" s="58">
        <v>1.7732558139534884</v>
      </c>
      <c r="Z36" s="84">
        <v>26747.820000000003</v>
      </c>
      <c r="AA36" s="201"/>
      <c r="AB36" s="92" t="e">
        <f>I36/#REF!</f>
        <v>#REF!</v>
      </c>
      <c r="AC36" s="94" t="e">
        <f t="shared" si="0"/>
        <v>#REF!</v>
      </c>
      <c r="AD36" s="204"/>
      <c r="AQ36">
        <v>2033</v>
      </c>
      <c r="AR36" s="96">
        <f t="shared" si="5"/>
        <v>298057.24519999995</v>
      </c>
      <c r="AS36" s="96">
        <f t="shared" si="6"/>
        <v>596114.49039999989</v>
      </c>
    </row>
    <row r="37" spans="1:45" hidden="1" x14ac:dyDescent="0.25">
      <c r="A37" s="168"/>
      <c r="B37" s="55" t="s">
        <v>162</v>
      </c>
      <c r="C37" t="s">
        <v>55</v>
      </c>
      <c r="D37" s="55" t="s">
        <v>56</v>
      </c>
      <c r="E37" t="s">
        <v>57</v>
      </c>
      <c r="F37" t="s">
        <v>222</v>
      </c>
      <c r="G37">
        <v>0</v>
      </c>
      <c r="H37">
        <v>0</v>
      </c>
      <c r="I37" s="70">
        <v>0</v>
      </c>
      <c r="J37">
        <v>0</v>
      </c>
      <c r="K37">
        <v>0</v>
      </c>
      <c r="L37">
        <v>0</v>
      </c>
      <c r="M37">
        <v>0</v>
      </c>
      <c r="N37">
        <v>0</v>
      </c>
      <c r="O37">
        <v>0</v>
      </c>
      <c r="P37">
        <v>0</v>
      </c>
      <c r="Q37">
        <v>0</v>
      </c>
      <c r="R37" t="s">
        <v>29</v>
      </c>
      <c r="S37">
        <v>0</v>
      </c>
      <c r="T37">
        <v>0</v>
      </c>
      <c r="U37">
        <v>0</v>
      </c>
      <c r="V37">
        <v>0</v>
      </c>
      <c r="W37">
        <v>0</v>
      </c>
      <c r="X37" s="70">
        <v>0</v>
      </c>
      <c r="Y37" s="58">
        <v>0</v>
      </c>
      <c r="Z37" s="84">
        <v>0</v>
      </c>
      <c r="AA37" s="201"/>
      <c r="AB37" s="92" t="e">
        <f>I37/#REF!</f>
        <v>#REF!</v>
      </c>
      <c r="AC37" s="94" t="e">
        <f t="shared" si="0"/>
        <v>#REF!</v>
      </c>
      <c r="AD37" s="204"/>
      <c r="AQ37">
        <v>2034</v>
      </c>
      <c r="AR37" s="96">
        <f t="shared" ref="AR37:AR39" si="7">AL11</f>
        <v>1043200.3581999998</v>
      </c>
      <c r="AS37" s="96">
        <f t="shared" si="6"/>
        <v>149028.62259999997</v>
      </c>
    </row>
    <row r="38" spans="1:45" x14ac:dyDescent="0.25">
      <c r="A38" s="168"/>
      <c r="B38" s="55" t="s">
        <v>162</v>
      </c>
      <c r="C38" t="s">
        <v>59</v>
      </c>
      <c r="D38" s="55" t="s">
        <v>223</v>
      </c>
      <c r="E38" t="s">
        <v>61</v>
      </c>
      <c r="F38" t="s">
        <v>224</v>
      </c>
      <c r="G38">
        <v>5</v>
      </c>
      <c r="H38">
        <v>25</v>
      </c>
      <c r="I38" s="70">
        <v>102</v>
      </c>
      <c r="J38">
        <v>12</v>
      </c>
      <c r="K38">
        <v>2.5</v>
      </c>
      <c r="L38">
        <v>2</v>
      </c>
      <c r="M38">
        <v>7.5</v>
      </c>
      <c r="N38">
        <v>12</v>
      </c>
      <c r="O38">
        <v>30</v>
      </c>
      <c r="P38">
        <v>30</v>
      </c>
      <c r="Q38">
        <v>6</v>
      </c>
      <c r="R38" t="s">
        <v>29</v>
      </c>
      <c r="S38">
        <v>0.625</v>
      </c>
      <c r="T38">
        <v>3.5</v>
      </c>
      <c r="U38">
        <v>4.875</v>
      </c>
      <c r="V38">
        <v>7.5</v>
      </c>
      <c r="W38">
        <v>7.5</v>
      </c>
      <c r="X38" s="70">
        <v>24</v>
      </c>
      <c r="Y38" s="58">
        <v>5.5813953488372094</v>
      </c>
      <c r="Z38" s="84">
        <v>84316.56</v>
      </c>
      <c r="AA38" s="201"/>
      <c r="AB38" s="92" t="e">
        <f>I38/#REF!</f>
        <v>#REF!</v>
      </c>
      <c r="AC38" s="94" t="e">
        <f t="shared" si="0"/>
        <v>#REF!</v>
      </c>
      <c r="AD38" s="204"/>
      <c r="AQ38">
        <v>2034</v>
      </c>
      <c r="AR38" s="96">
        <f>AL11</f>
        <v>1043200.3581999998</v>
      </c>
      <c r="AS38" s="96">
        <f>AN11</f>
        <v>149028.62259999997</v>
      </c>
    </row>
    <row r="39" spans="1:45" x14ac:dyDescent="0.25">
      <c r="A39" s="168"/>
      <c r="B39" s="55" t="s">
        <v>162</v>
      </c>
      <c r="C39" t="s">
        <v>63</v>
      </c>
      <c r="D39" s="55" t="s">
        <v>225</v>
      </c>
      <c r="E39" t="s">
        <v>226</v>
      </c>
      <c r="F39" t="s">
        <v>66</v>
      </c>
      <c r="G39">
        <v>5</v>
      </c>
      <c r="H39">
        <v>15</v>
      </c>
      <c r="I39" s="70">
        <v>69.5</v>
      </c>
      <c r="J39">
        <v>8</v>
      </c>
      <c r="K39">
        <v>2.5</v>
      </c>
      <c r="L39">
        <v>2</v>
      </c>
      <c r="M39">
        <v>5</v>
      </c>
      <c r="N39">
        <v>8</v>
      </c>
      <c r="O39">
        <v>20</v>
      </c>
      <c r="P39">
        <v>20</v>
      </c>
      <c r="Q39">
        <v>4</v>
      </c>
      <c r="R39" t="s">
        <v>29</v>
      </c>
      <c r="S39">
        <v>0.625</v>
      </c>
      <c r="T39">
        <v>2.5</v>
      </c>
      <c r="U39">
        <v>3.25</v>
      </c>
      <c r="V39">
        <v>5</v>
      </c>
      <c r="W39">
        <v>5</v>
      </c>
      <c r="X39" s="70">
        <v>16.375</v>
      </c>
      <c r="Y39" s="58">
        <v>3.808139534883721</v>
      </c>
      <c r="Z39" s="84">
        <v>57568.74</v>
      </c>
      <c r="AA39" s="201"/>
      <c r="AB39" s="92" t="e">
        <f>I39/#REF!</f>
        <v>#REF!</v>
      </c>
      <c r="AC39" s="94" t="e">
        <f t="shared" si="0"/>
        <v>#REF!</v>
      </c>
      <c r="AD39" s="204"/>
      <c r="AQ39">
        <v>2035</v>
      </c>
      <c r="AR39" s="96">
        <f t="shared" si="7"/>
        <v>298057.24519999995</v>
      </c>
      <c r="AS39" s="96">
        <f>AN12</f>
        <v>596114.49039999989</v>
      </c>
    </row>
    <row r="40" spans="1:45" x14ac:dyDescent="0.25">
      <c r="A40" s="168"/>
      <c r="B40" s="55" t="s">
        <v>162</v>
      </c>
      <c r="C40" t="s">
        <v>67</v>
      </c>
      <c r="D40" s="55" t="s">
        <v>227</v>
      </c>
      <c r="E40" t="s">
        <v>220</v>
      </c>
      <c r="F40" t="s">
        <v>54</v>
      </c>
      <c r="G40">
        <v>0</v>
      </c>
      <c r="H40">
        <v>40</v>
      </c>
      <c r="I40" s="70">
        <v>130</v>
      </c>
      <c r="J40">
        <v>16</v>
      </c>
      <c r="K40">
        <v>0</v>
      </c>
      <c r="L40">
        <v>0</v>
      </c>
      <c r="M40">
        <v>10</v>
      </c>
      <c r="N40">
        <v>16</v>
      </c>
      <c r="O40">
        <v>40</v>
      </c>
      <c r="P40">
        <v>40</v>
      </c>
      <c r="Q40">
        <v>8</v>
      </c>
      <c r="R40" t="s">
        <v>29</v>
      </c>
      <c r="S40">
        <v>0</v>
      </c>
      <c r="T40">
        <v>4</v>
      </c>
      <c r="U40">
        <v>6.5</v>
      </c>
      <c r="V40">
        <v>10</v>
      </c>
      <c r="W40">
        <v>10</v>
      </c>
      <c r="X40" s="70">
        <v>30.5</v>
      </c>
      <c r="Y40" s="58">
        <v>7.0930232558139537</v>
      </c>
      <c r="Z40" s="84">
        <v>106991.28000000001</v>
      </c>
      <c r="AA40" s="201"/>
      <c r="AB40" s="92" t="e">
        <f>I40/#REF!</f>
        <v>#REF!</v>
      </c>
      <c r="AC40" s="94" t="e">
        <f t="shared" si="0"/>
        <v>#REF!</v>
      </c>
      <c r="AD40" s="204"/>
      <c r="AQ40">
        <v>2036</v>
      </c>
      <c r="AR40" s="96">
        <f>AL13</f>
        <v>298057.24519999995</v>
      </c>
      <c r="AS40" s="96">
        <f>AN13</f>
        <v>596114.49039999989</v>
      </c>
    </row>
    <row r="41" spans="1:45" x14ac:dyDescent="0.25">
      <c r="A41" s="168"/>
      <c r="B41" s="55" t="s">
        <v>162</v>
      </c>
      <c r="C41" t="s">
        <v>69</v>
      </c>
      <c r="D41" s="55" t="s">
        <v>228</v>
      </c>
      <c r="E41" t="s">
        <v>71</v>
      </c>
      <c r="F41" t="s">
        <v>72</v>
      </c>
      <c r="G41">
        <v>10</v>
      </c>
      <c r="H41">
        <v>5</v>
      </c>
      <c r="I41" s="70">
        <v>57.75</v>
      </c>
      <c r="J41">
        <v>6</v>
      </c>
      <c r="K41">
        <v>5</v>
      </c>
      <c r="L41">
        <v>4</v>
      </c>
      <c r="M41">
        <v>3.75</v>
      </c>
      <c r="N41">
        <v>6</v>
      </c>
      <c r="O41">
        <v>15</v>
      </c>
      <c r="P41">
        <v>15</v>
      </c>
      <c r="Q41">
        <v>3</v>
      </c>
      <c r="R41" t="s">
        <v>29</v>
      </c>
      <c r="S41">
        <v>1.25</v>
      </c>
      <c r="T41">
        <v>2.5</v>
      </c>
      <c r="U41">
        <v>2.4375</v>
      </c>
      <c r="V41">
        <v>3.75</v>
      </c>
      <c r="W41">
        <v>3.75</v>
      </c>
      <c r="X41" s="70">
        <v>13.6875</v>
      </c>
      <c r="Y41" s="58">
        <v>3.183139534883721</v>
      </c>
      <c r="Z41" s="84">
        <v>48267.93</v>
      </c>
      <c r="AA41" s="201"/>
      <c r="AB41" s="92" t="e">
        <f>I41/#REF!</f>
        <v>#REF!</v>
      </c>
      <c r="AC41" s="94" t="e">
        <f t="shared" si="0"/>
        <v>#REF!</v>
      </c>
      <c r="AD41" s="204"/>
    </row>
    <row r="42" spans="1:45" x14ac:dyDescent="0.25">
      <c r="A42" s="169"/>
      <c r="B42" s="65" t="s">
        <v>162</v>
      </c>
      <c r="C42" t="s">
        <v>73</v>
      </c>
      <c r="D42" s="65" t="s">
        <v>229</v>
      </c>
      <c r="E42" t="s">
        <v>75</v>
      </c>
      <c r="F42" t="s">
        <v>76</v>
      </c>
      <c r="G42">
        <v>0</v>
      </c>
      <c r="H42">
        <v>10</v>
      </c>
      <c r="I42" s="72">
        <v>32.5</v>
      </c>
      <c r="J42">
        <v>4</v>
      </c>
      <c r="K42">
        <v>0</v>
      </c>
      <c r="L42">
        <v>0</v>
      </c>
      <c r="M42">
        <v>2.5</v>
      </c>
      <c r="N42">
        <v>4</v>
      </c>
      <c r="O42">
        <v>10</v>
      </c>
      <c r="P42">
        <v>10</v>
      </c>
      <c r="Q42">
        <v>2</v>
      </c>
      <c r="R42" t="s">
        <v>29</v>
      </c>
      <c r="S42">
        <v>0</v>
      </c>
      <c r="T42">
        <v>1</v>
      </c>
      <c r="U42">
        <v>1.625</v>
      </c>
      <c r="V42">
        <v>2.5</v>
      </c>
      <c r="W42">
        <v>2.5</v>
      </c>
      <c r="X42" s="72">
        <v>7.625</v>
      </c>
      <c r="Y42" s="60">
        <v>1.7732558139534884</v>
      </c>
      <c r="Z42" s="85">
        <v>26747.820000000003</v>
      </c>
      <c r="AA42" s="202"/>
      <c r="AB42" s="93" t="e">
        <f>I42/#REF!</f>
        <v>#REF!</v>
      </c>
      <c r="AC42" s="94" t="e">
        <f t="shared" si="0"/>
        <v>#REF!</v>
      </c>
      <c r="AD42" s="205"/>
    </row>
    <row r="43" spans="1:45" x14ac:dyDescent="0.25">
      <c r="I43" s="7">
        <f>SUM(I2:I42)</f>
        <v>3264.3</v>
      </c>
      <c r="X43" s="7">
        <f>SUM(X2:X42)</f>
        <v>770.17500000000007</v>
      </c>
      <c r="Y43" s="7">
        <f>SUM(Y2:Y42)</f>
        <v>179.1104651162791</v>
      </c>
      <c r="AB43" s="91"/>
      <c r="AC43" s="95" t="e">
        <f>SUM(AC2:AC42)</f>
        <v>#REF!</v>
      </c>
      <c r="AD43" s="96"/>
      <c r="AR43">
        <f>224078+891567+850904</f>
        <v>1966549</v>
      </c>
    </row>
    <row r="44" spans="1:45" x14ac:dyDescent="0.25">
      <c r="I44">
        <f>I43*15%</f>
        <v>489.64499999999998</v>
      </c>
      <c r="AQ44">
        <f>20000</f>
        <v>20000</v>
      </c>
    </row>
    <row r="45" spans="1:45" x14ac:dyDescent="0.25">
      <c r="AQ45">
        <f>12*2+6</f>
        <v>30</v>
      </c>
    </row>
    <row r="46" spans="1:45" x14ac:dyDescent="0.25">
      <c r="AQ46">
        <f>AQ44/30</f>
        <v>666.66666666666663</v>
      </c>
    </row>
    <row r="47" spans="1:45" x14ac:dyDescent="0.25">
      <c r="AQ47">
        <f>AQ46*6</f>
        <v>4000</v>
      </c>
    </row>
    <row r="48" spans="1:45" x14ac:dyDescent="0.25">
      <c r="AQ48">
        <f>AQ46*12</f>
        <v>8000</v>
      </c>
    </row>
    <row r="49" spans="40:45" x14ac:dyDescent="0.25">
      <c r="AQ49">
        <f>AQ46*12</f>
        <v>8000</v>
      </c>
    </row>
    <row r="51" spans="40:45" x14ac:dyDescent="0.25">
      <c r="AN51" s="199" t="s">
        <v>243</v>
      </c>
      <c r="AO51" s="199"/>
      <c r="AP51" s="199"/>
      <c r="AQ51" s="199"/>
      <c r="AR51" s="199"/>
      <c r="AS51" s="199"/>
    </row>
    <row r="52" spans="40:45" x14ac:dyDescent="0.25">
      <c r="AP52" s="132" t="s">
        <v>181</v>
      </c>
      <c r="AQ52" s="132"/>
      <c r="AR52" s="132" t="s">
        <v>244</v>
      </c>
      <c r="AS52" s="132"/>
    </row>
    <row r="53" spans="40:45" x14ac:dyDescent="0.25">
      <c r="AP53" t="s">
        <v>181</v>
      </c>
      <c r="AQ53" t="s">
        <v>174</v>
      </c>
      <c r="AR53" t="s">
        <v>245</v>
      </c>
    </row>
    <row r="54" spans="40:45" x14ac:dyDescent="0.25">
      <c r="AP54">
        <v>156</v>
      </c>
      <c r="AQ54" s="122">
        <f t="shared" ref="AQ54:AQ59" si="8">AP54/$AP$60</f>
        <v>4.778972520908005E-2</v>
      </c>
      <c r="AR54" s="80">
        <v>168133.68</v>
      </c>
      <c r="AS54" s="131">
        <f t="shared" ref="AS54:AS60" si="9">AR54/$AG$5</f>
        <v>5.6409861765708898E-2</v>
      </c>
    </row>
    <row r="55" spans="40:45" x14ac:dyDescent="0.25">
      <c r="AN55" t="s">
        <v>246</v>
      </c>
      <c r="AO55" t="s">
        <v>16</v>
      </c>
      <c r="AP55">
        <f>367.2+124.8</f>
        <v>492</v>
      </c>
      <c r="AQ55" s="122">
        <f t="shared" si="8"/>
        <v>0.15072144104402171</v>
      </c>
      <c r="AR55" s="80">
        <f>111443.9+330034.95</f>
        <v>441478.85</v>
      </c>
      <c r="AS55" s="131">
        <f t="shared" si="9"/>
        <v>0.14811881177515493</v>
      </c>
    </row>
    <row r="56" spans="40:45" x14ac:dyDescent="0.25">
      <c r="AN56" t="s">
        <v>247</v>
      </c>
      <c r="AO56" t="s">
        <v>248</v>
      </c>
      <c r="AP56">
        <f>229.5+367.2</f>
        <v>596.70000000000005</v>
      </c>
      <c r="AQ56" s="122">
        <f t="shared" si="8"/>
        <v>0.18279569892473121</v>
      </c>
      <c r="AR56" s="80">
        <f>296911.49+329501.78</f>
        <v>626413.27</v>
      </c>
      <c r="AS56" s="131">
        <f t="shared" si="9"/>
        <v>0.21016542294741711</v>
      </c>
    </row>
    <row r="57" spans="40:45" x14ac:dyDescent="0.25">
      <c r="AN57" t="s">
        <v>249</v>
      </c>
      <c r="AO57" t="s">
        <v>250</v>
      </c>
      <c r="AP57">
        <v>918</v>
      </c>
      <c r="AQ57" s="122">
        <f t="shared" si="8"/>
        <v>0.28122415219189417</v>
      </c>
      <c r="AR57" s="80">
        <f>823754.45</f>
        <v>823754.45</v>
      </c>
      <c r="AS57" s="131">
        <f t="shared" si="9"/>
        <v>0.27637457678549332</v>
      </c>
    </row>
    <row r="58" spans="40:45" x14ac:dyDescent="0.25">
      <c r="AN58" t="s">
        <v>251</v>
      </c>
      <c r="AO58" t="s">
        <v>252</v>
      </c>
      <c r="AP58">
        <v>918</v>
      </c>
      <c r="AQ58" s="122">
        <f t="shared" si="8"/>
        <v>0.28122415219189417</v>
      </c>
      <c r="AR58" s="80">
        <v>715786.63</v>
      </c>
      <c r="AS58" s="131">
        <f t="shared" si="9"/>
        <v>0.24015072323428965</v>
      </c>
    </row>
    <row r="59" spans="40:45" x14ac:dyDescent="0.25">
      <c r="AN59" t="s">
        <v>253</v>
      </c>
      <c r="AO59" t="s">
        <v>175</v>
      </c>
      <c r="AP59">
        <v>183.6</v>
      </c>
      <c r="AQ59" s="122">
        <f t="shared" si="8"/>
        <v>5.6244830438378829E-2</v>
      </c>
      <c r="AR59" s="80">
        <v>205005.56</v>
      </c>
      <c r="AS59" s="131">
        <f t="shared" si="9"/>
        <v>6.8780599465863956E-2</v>
      </c>
    </row>
    <row r="60" spans="40:45" x14ac:dyDescent="0.25">
      <c r="AN60" t="s">
        <v>176</v>
      </c>
      <c r="AO60" t="s">
        <v>254</v>
      </c>
      <c r="AP60">
        <f>SUM(AP54:AP59)</f>
        <v>3264.2999999999997</v>
      </c>
      <c r="AQ60" s="123">
        <f>SUM(AQ54:AQ59)</f>
        <v>1.0000000000000002</v>
      </c>
      <c r="AR60" s="96">
        <f>SUM(AR54:AR59)</f>
        <v>2980572.44</v>
      </c>
      <c r="AS60" s="131">
        <f t="shared" si="9"/>
        <v>0.99999999597392786</v>
      </c>
    </row>
    <row r="62" spans="40:45" x14ac:dyDescent="0.25">
      <c r="AO62" t="s">
        <v>246</v>
      </c>
      <c r="AP62" t="s">
        <v>16</v>
      </c>
      <c r="AQ62" s="80">
        <v>168133.68</v>
      </c>
    </row>
    <row r="63" spans="40:45" x14ac:dyDescent="0.25">
      <c r="AO63" t="s">
        <v>247</v>
      </c>
      <c r="AP63" t="s">
        <v>248</v>
      </c>
      <c r="AQ63" s="80">
        <f>111443.9+330034.95</f>
        <v>441478.85</v>
      </c>
    </row>
    <row r="64" spans="40:45" x14ac:dyDescent="0.25">
      <c r="AO64" t="s">
        <v>249</v>
      </c>
      <c r="AP64" t="s">
        <v>250</v>
      </c>
      <c r="AQ64" s="80">
        <f>296911.49+329501.78</f>
        <v>626413.27</v>
      </c>
    </row>
    <row r="65" spans="40:44" x14ac:dyDescent="0.25">
      <c r="AO65" t="s">
        <v>251</v>
      </c>
      <c r="AP65" t="s">
        <v>252</v>
      </c>
      <c r="AQ65" s="80">
        <f>823754.45</f>
        <v>823754.45</v>
      </c>
    </row>
    <row r="66" spans="40:44" x14ac:dyDescent="0.25">
      <c r="AO66" t="s">
        <v>253</v>
      </c>
      <c r="AP66" t="s">
        <v>175</v>
      </c>
      <c r="AQ66" s="80">
        <v>715786.63</v>
      </c>
    </row>
    <row r="67" spans="40:44" x14ac:dyDescent="0.25">
      <c r="AO67" t="s">
        <v>176</v>
      </c>
      <c r="AP67" t="s">
        <v>254</v>
      </c>
      <c r="AQ67" s="80">
        <v>205005.56</v>
      </c>
    </row>
    <row r="68" spans="40:44" x14ac:dyDescent="0.25">
      <c r="AQ68" s="96">
        <f>SUM(AQ62:AQ67)</f>
        <v>2980572.44</v>
      </c>
    </row>
    <row r="70" spans="40:44" x14ac:dyDescent="0.25">
      <c r="AP70" s="132"/>
    </row>
    <row r="72" spans="40:44" x14ac:dyDescent="0.25">
      <c r="AN72" s="199" t="s">
        <v>255</v>
      </c>
      <c r="AO72" s="199"/>
      <c r="AP72" s="199"/>
      <c r="AQ72" s="199"/>
      <c r="AR72" s="199"/>
    </row>
    <row r="74" spans="40:44" x14ac:dyDescent="0.25">
      <c r="AO74" s="96" t="s">
        <v>237</v>
      </c>
      <c r="AP74" s="96" t="s">
        <v>165</v>
      </c>
      <c r="AQ74" s="96" t="s">
        <v>156</v>
      </c>
      <c r="AR74" s="96" t="s">
        <v>256</v>
      </c>
    </row>
    <row r="75" spans="40:44" x14ac:dyDescent="0.25">
      <c r="AN75">
        <v>1</v>
      </c>
      <c r="AO75" s="96">
        <v>2026</v>
      </c>
      <c r="AP75" s="80">
        <v>4000</v>
      </c>
      <c r="AQ75" s="80">
        <v>100000</v>
      </c>
      <c r="AR75" s="96">
        <f>AP75+AQ75</f>
        <v>104000</v>
      </c>
    </row>
    <row r="76" spans="40:44" x14ac:dyDescent="0.25">
      <c r="AN76">
        <v>2</v>
      </c>
      <c r="AO76" s="96">
        <v>2027</v>
      </c>
      <c r="AP76" s="80">
        <v>8000</v>
      </c>
      <c r="AQ76" s="80">
        <v>200000</v>
      </c>
      <c r="AR76" s="96">
        <f t="shared" ref="AR76:AR85" si="10">AP76+AQ76</f>
        <v>208000</v>
      </c>
    </row>
    <row r="77" spans="40:44" x14ac:dyDescent="0.25">
      <c r="AN77">
        <v>3</v>
      </c>
      <c r="AO77" s="96">
        <v>2028</v>
      </c>
      <c r="AP77" s="80">
        <v>8000</v>
      </c>
      <c r="AQ77" s="80">
        <v>200000</v>
      </c>
      <c r="AR77" s="96">
        <f t="shared" si="10"/>
        <v>208000</v>
      </c>
    </row>
    <row r="78" spans="40:44" x14ac:dyDescent="0.25">
      <c r="AN78">
        <v>4</v>
      </c>
      <c r="AO78" s="96">
        <v>2029</v>
      </c>
      <c r="AP78" s="80"/>
      <c r="AQ78" s="80">
        <v>300000</v>
      </c>
      <c r="AR78" s="96">
        <f t="shared" si="10"/>
        <v>300000</v>
      </c>
    </row>
    <row r="79" spans="40:44" x14ac:dyDescent="0.25">
      <c r="AN79">
        <v>5</v>
      </c>
      <c r="AO79" s="96">
        <v>2030</v>
      </c>
      <c r="AP79" s="80"/>
      <c r="AQ79" s="80">
        <v>250000</v>
      </c>
      <c r="AR79" s="96">
        <f t="shared" si="10"/>
        <v>250000</v>
      </c>
    </row>
    <row r="80" spans="40:44" x14ac:dyDescent="0.25">
      <c r="AN80">
        <v>6</v>
      </c>
      <c r="AO80" s="96">
        <v>2031</v>
      </c>
      <c r="AP80" s="80"/>
      <c r="AQ80" s="80">
        <v>250000</v>
      </c>
      <c r="AR80" s="96">
        <f t="shared" si="10"/>
        <v>250000</v>
      </c>
    </row>
    <row r="81" spans="40:44" x14ac:dyDescent="0.25">
      <c r="AN81">
        <v>7</v>
      </c>
      <c r="AO81" s="96">
        <v>2032</v>
      </c>
      <c r="AP81" s="80"/>
      <c r="AQ81" s="80">
        <v>250000</v>
      </c>
      <c r="AR81" s="96">
        <f t="shared" si="10"/>
        <v>250000</v>
      </c>
    </row>
    <row r="82" spans="40:44" x14ac:dyDescent="0.25">
      <c r="AN82">
        <v>8</v>
      </c>
      <c r="AO82" s="96">
        <v>2033</v>
      </c>
      <c r="AP82" s="80"/>
      <c r="AQ82" s="80">
        <v>250000</v>
      </c>
      <c r="AR82" s="96">
        <f t="shared" si="10"/>
        <v>250000</v>
      </c>
    </row>
    <row r="83" spans="40:44" x14ac:dyDescent="0.25">
      <c r="AN83">
        <v>9</v>
      </c>
      <c r="AO83" s="96">
        <v>2034</v>
      </c>
      <c r="AP83" s="80"/>
      <c r="AQ83" s="80">
        <v>300000</v>
      </c>
      <c r="AR83" s="96">
        <f t="shared" si="10"/>
        <v>300000</v>
      </c>
    </row>
    <row r="84" spans="40:44" x14ac:dyDescent="0.25">
      <c r="AN84">
        <v>10</v>
      </c>
      <c r="AO84" s="96">
        <v>2035</v>
      </c>
      <c r="AP84" s="80"/>
      <c r="AQ84" s="80">
        <v>250000</v>
      </c>
      <c r="AR84" s="96">
        <f t="shared" si="10"/>
        <v>250000</v>
      </c>
    </row>
    <row r="85" spans="40:44" x14ac:dyDescent="0.25">
      <c r="AN85">
        <v>11</v>
      </c>
      <c r="AO85" s="96">
        <v>2036</v>
      </c>
      <c r="AP85" s="80"/>
      <c r="AQ85" s="80">
        <v>250000</v>
      </c>
      <c r="AR85" s="96">
        <f t="shared" si="10"/>
        <v>250000</v>
      </c>
    </row>
    <row r="92" spans="40:44" x14ac:dyDescent="0.25">
      <c r="AN92" s="199" t="s">
        <v>257</v>
      </c>
      <c r="AO92" s="199"/>
      <c r="AP92" s="199"/>
      <c r="AQ92" s="199"/>
      <c r="AR92" s="199"/>
    </row>
    <row r="94" spans="40:44" x14ac:dyDescent="0.25">
      <c r="AN94" s="90" t="s">
        <v>258</v>
      </c>
      <c r="AO94" s="124" t="s">
        <v>165</v>
      </c>
      <c r="AP94" s="90" t="s">
        <v>156</v>
      </c>
      <c r="AQ94" s="124" t="s">
        <v>177</v>
      </c>
      <c r="AR94" s="90" t="s">
        <v>259</v>
      </c>
    </row>
    <row r="95" spans="40:44" x14ac:dyDescent="0.25">
      <c r="AN95" s="154">
        <v>2026</v>
      </c>
      <c r="AO95" s="157">
        <f>AR3</f>
        <v>472701.9</v>
      </c>
      <c r="AP95" s="158">
        <v>0</v>
      </c>
      <c r="AQ95" s="157">
        <f>AR75</f>
        <v>104000</v>
      </c>
      <c r="AR95" s="162">
        <f>AO95+AP95+AQ95</f>
        <v>576701.9</v>
      </c>
    </row>
    <row r="96" spans="40:44" x14ac:dyDescent="0.25">
      <c r="AN96" s="13">
        <v>2027</v>
      </c>
      <c r="AO96" s="159">
        <f t="shared" ref="AO96:AO97" si="11">AR4</f>
        <v>749662.41240000003</v>
      </c>
      <c r="AP96" s="155">
        <f t="shared" ref="AP96:AP105" si="12">AS4</f>
        <v>0</v>
      </c>
      <c r="AQ96" s="159">
        <f t="shared" ref="AQ96:AQ105" si="13">AR76</f>
        <v>208000</v>
      </c>
      <c r="AR96" s="163">
        <f>AO96+AP96+AQ96</f>
        <v>957662.41240000003</v>
      </c>
    </row>
    <row r="97" spans="40:44" x14ac:dyDescent="0.25">
      <c r="AN97" s="13">
        <v>2028</v>
      </c>
      <c r="AO97" s="159">
        <f t="shared" si="11"/>
        <v>1758208.1352000001</v>
      </c>
      <c r="AP97" s="155">
        <f t="shared" si="12"/>
        <v>0</v>
      </c>
      <c r="AQ97" s="159">
        <f t="shared" si="13"/>
        <v>208000</v>
      </c>
      <c r="AR97" s="163">
        <f t="shared" ref="AR97:AR105" si="14">AO97+AP97+AQ97</f>
        <v>1966208.1352000001</v>
      </c>
    </row>
    <row r="98" spans="40:44" x14ac:dyDescent="0.25">
      <c r="AN98" s="13">
        <v>2029</v>
      </c>
      <c r="AO98" s="156">
        <v>0</v>
      </c>
      <c r="AP98" s="156">
        <f t="shared" si="12"/>
        <v>1192228.9807999998</v>
      </c>
      <c r="AQ98" s="159">
        <f t="shared" si="13"/>
        <v>300000</v>
      </c>
      <c r="AR98" s="163">
        <f t="shared" si="14"/>
        <v>1492228.9807999998</v>
      </c>
    </row>
    <row r="99" spans="40:44" x14ac:dyDescent="0.25">
      <c r="AN99" s="13">
        <v>2030</v>
      </c>
      <c r="AO99" s="156">
        <v>0</v>
      </c>
      <c r="AP99" s="156">
        <f t="shared" si="12"/>
        <v>894171.73559999978</v>
      </c>
      <c r="AQ99" s="159">
        <f t="shared" si="13"/>
        <v>250000</v>
      </c>
      <c r="AR99" s="163">
        <f t="shared" si="14"/>
        <v>1144171.7355999998</v>
      </c>
    </row>
    <row r="100" spans="40:44" x14ac:dyDescent="0.25">
      <c r="AN100" s="13">
        <v>2031</v>
      </c>
      <c r="AO100" s="156">
        <v>0</v>
      </c>
      <c r="AP100" s="156">
        <f t="shared" si="12"/>
        <v>894171.73559999978</v>
      </c>
      <c r="AQ100" s="159">
        <f t="shared" si="13"/>
        <v>250000</v>
      </c>
      <c r="AR100" s="163">
        <f t="shared" si="14"/>
        <v>1144171.7355999998</v>
      </c>
    </row>
    <row r="101" spans="40:44" x14ac:dyDescent="0.25">
      <c r="AN101" s="13">
        <v>2032</v>
      </c>
      <c r="AO101" s="156">
        <v>0</v>
      </c>
      <c r="AP101" s="156">
        <f t="shared" si="12"/>
        <v>894171.73559999978</v>
      </c>
      <c r="AQ101" s="159">
        <f t="shared" si="13"/>
        <v>250000</v>
      </c>
      <c r="AR101" s="163">
        <f t="shared" si="14"/>
        <v>1144171.7355999998</v>
      </c>
    </row>
    <row r="102" spans="40:44" x14ac:dyDescent="0.25">
      <c r="AN102" s="13">
        <v>2033</v>
      </c>
      <c r="AO102" s="156">
        <v>0</v>
      </c>
      <c r="AP102" s="156">
        <f t="shared" si="12"/>
        <v>894171.73559999978</v>
      </c>
      <c r="AQ102" s="159">
        <f t="shared" si="13"/>
        <v>250000</v>
      </c>
      <c r="AR102" s="163">
        <f t="shared" si="14"/>
        <v>1144171.7355999998</v>
      </c>
    </row>
    <row r="103" spans="40:44" x14ac:dyDescent="0.25">
      <c r="AN103" s="13">
        <v>2034</v>
      </c>
      <c r="AO103" s="156">
        <v>0</v>
      </c>
      <c r="AP103" s="156">
        <f t="shared" si="12"/>
        <v>1192228.9807999998</v>
      </c>
      <c r="AQ103" s="159">
        <f t="shared" si="13"/>
        <v>300000</v>
      </c>
      <c r="AR103" s="163">
        <f t="shared" si="14"/>
        <v>1492228.9807999998</v>
      </c>
    </row>
    <row r="104" spans="40:44" x14ac:dyDescent="0.25">
      <c r="AN104" s="13">
        <v>2035</v>
      </c>
      <c r="AO104" s="156">
        <v>0</v>
      </c>
      <c r="AP104" s="156">
        <f t="shared" si="12"/>
        <v>894171.73559999978</v>
      </c>
      <c r="AQ104" s="159">
        <f t="shared" si="13"/>
        <v>250000</v>
      </c>
      <c r="AR104" s="163">
        <f t="shared" si="14"/>
        <v>1144171.7355999998</v>
      </c>
    </row>
    <row r="105" spans="40:44" x14ac:dyDescent="0.25">
      <c r="AN105" s="13">
        <v>2036</v>
      </c>
      <c r="AO105" s="156">
        <v>0</v>
      </c>
      <c r="AP105" s="156">
        <f t="shared" si="12"/>
        <v>894171.73559999978</v>
      </c>
      <c r="AQ105" s="160">
        <f t="shared" si="13"/>
        <v>250000</v>
      </c>
      <c r="AR105" s="164">
        <f t="shared" si="14"/>
        <v>1144171.7355999998</v>
      </c>
    </row>
    <row r="106" spans="40:44" x14ac:dyDescent="0.25">
      <c r="AN106" s="25" t="s">
        <v>259</v>
      </c>
      <c r="AO106" s="110">
        <f>SUM(AO95:AO105)</f>
        <v>2980572.4476000005</v>
      </c>
      <c r="AP106" s="110">
        <f>SUM(AP95:AP105)</f>
        <v>7749488.3751999997</v>
      </c>
      <c r="AQ106" s="110">
        <f>SUM(AQ95:AQ105)</f>
        <v>2620000</v>
      </c>
      <c r="AR106" s="165">
        <f>SUM(AR95:AR105)</f>
        <v>13350060.822800001</v>
      </c>
    </row>
  </sheetData>
  <mergeCells count="15">
    <mergeCell ref="AQ1:AS1"/>
    <mergeCell ref="AQ27:AS27"/>
    <mergeCell ref="AN51:AS51"/>
    <mergeCell ref="AD2:AD8"/>
    <mergeCell ref="AD9:AD20"/>
    <mergeCell ref="AD21:AD28"/>
    <mergeCell ref="AN92:AR92"/>
    <mergeCell ref="A2:A28"/>
    <mergeCell ref="A29:A42"/>
    <mergeCell ref="AA29:AA42"/>
    <mergeCell ref="AA2:AA8"/>
    <mergeCell ref="AA9:AA20"/>
    <mergeCell ref="AA21:AA28"/>
    <mergeCell ref="AN72:AR72"/>
    <mergeCell ref="AD29:AD42"/>
  </mergeCells>
  <phoneticPr fontId="8" type="noConversion"/>
  <pageMargins left="0.7" right="0.7" top="0.75" bottom="0.75" header="0.3" footer="0.3"/>
  <pageSetup paperSize="9" orientation="portrait" verticalDpi="0" r:id="rId1"/>
  <ignoredErrors>
    <ignoredError sqref="AD29" formulaRange="1"/>
    <ignoredError sqref="AR38" formula="1"/>
  </ignoredError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9a59090-bbb8-4ab9-bd3d-b96c7892d6ad" xsi:nil="true"/>
    <lcf76f155ced4ddcb4097134ff3c332f xmlns="b594bdf9-5a29-46ef-8db5-62da2e9e267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1713C7ED0B80E45AE896A6939DC0446" ma:contentTypeVersion="14" ma:contentTypeDescription="Crée un document." ma:contentTypeScope="" ma:versionID="3a64b4d7f8bd5713732910f1a0b46592">
  <xsd:schema xmlns:xsd="http://www.w3.org/2001/XMLSchema" xmlns:xs="http://www.w3.org/2001/XMLSchema" xmlns:p="http://schemas.microsoft.com/office/2006/metadata/properties" xmlns:ns2="b594bdf9-5a29-46ef-8db5-62da2e9e267d" xmlns:ns3="09a59090-bbb8-4ab9-bd3d-b96c7892d6ad" targetNamespace="http://schemas.microsoft.com/office/2006/metadata/properties" ma:root="true" ma:fieldsID="175d00a7992db6ac4de62a8fc55ab436" ns2:_="" ns3:_="">
    <xsd:import namespace="b594bdf9-5a29-46ef-8db5-62da2e9e267d"/>
    <xsd:import namespace="09a59090-bbb8-4ab9-bd3d-b96c7892d6ad"/>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3:SharedWithUsers" minOccurs="0"/>
                <xsd:element ref="ns3:SharedWithDetails" minOccurs="0"/>
                <xsd:element ref="ns2:MediaServiceObjectDetectorVersions"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94bdf9-5a29-46ef-8db5-62da2e9e26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5dd88c34-8217-44f0-b7ee-3e6579078693"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9a59090-bbb8-4ab9-bd3d-b96c7892d6ad"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3463db59-d3d4-4cd8-a916-2eb843e628e9}" ma:internalName="TaxCatchAll" ma:showField="CatchAllData" ma:web="09a59090-bbb8-4ab9-bd3d-b96c7892d6ad">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F2A398-0A79-4315-A0ED-25599D3773BF}">
  <ds:schemaRefs>
    <ds:schemaRef ds:uri="http://schemas.microsoft.com/office/2006/metadata/properties"/>
    <ds:schemaRef ds:uri="http://schemas.microsoft.com/office/infopath/2007/PartnerControls"/>
    <ds:schemaRef ds:uri="09a59090-bbb8-4ab9-bd3d-b96c7892d6ad"/>
    <ds:schemaRef ds:uri="b594bdf9-5a29-46ef-8db5-62da2e9e267d"/>
  </ds:schemaRefs>
</ds:datastoreItem>
</file>

<file path=customXml/itemProps2.xml><?xml version="1.0" encoding="utf-8"?>
<ds:datastoreItem xmlns:ds="http://schemas.openxmlformats.org/officeDocument/2006/customXml" ds:itemID="{A3143279-95DE-4CEB-B89A-62F1DB8182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594bdf9-5a29-46ef-8db5-62da2e9e267d"/>
    <ds:schemaRef ds:uri="09a59090-bbb8-4ab9-bd3d-b96c7892d6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B9273BE-DC4F-405B-A190-332A8B3860E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Feuil1</vt:lpstr>
      <vt:lpstr>Feuil3</vt:lpstr>
      <vt:lpstr>Feuil2</vt:lpstr>
      <vt:lpstr>Planning</vt:lpstr>
      <vt:lpstr>Estimations set up</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Alexia</dc:creator>
  <cp:keywords/>
  <dc:description/>
  <cp:lastModifiedBy>Régis Trannoy</cp:lastModifiedBy>
  <cp:revision/>
  <dcterms:created xsi:type="dcterms:W3CDTF">2023-10-02T05:26:10Z</dcterms:created>
  <dcterms:modified xsi:type="dcterms:W3CDTF">2024-10-07T12:22:31Z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0x010100C1713C7ED0B80E45AE896A6939DC0446</vt:lpwstr>
  </property>
  <property fmtid="{D5CDD505-2E9C-101B-9397-08002B2CF9AE}" pid="3" name="MediaServiceImageTags">
    <vt:lpwstr/>
  </property>
</Properties>
</file>